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ЭтаКнига" defaultThemeVersion="164011"/>
  <bookViews>
    <workbookView xWindow="21288" yWindow="-108" windowWidth="23148" windowHeight="9168" tabRatio="900" activeTab="1"/>
  </bookViews>
  <sheets>
    <sheet name="m-file CAN Input" sheetId="3" r:id="rId1"/>
    <sheet name="m-file CAN Output" sheetId="16" r:id="rId2"/>
    <sheet name="m-file VLC Input" sheetId="6" r:id="rId3"/>
    <sheet name="m-file VLC Output" sheetId="17" r:id="rId4"/>
    <sheet name="m-file Diag Input" sheetId="10" r:id="rId5"/>
    <sheet name="m-file Diag Output" sheetId="18" r:id="rId6"/>
    <sheet name="m-file Perception Input" sheetId="9" r:id="rId7"/>
    <sheet name="m-file Perception Output" sheetId="19" r:id="rId8"/>
    <sheet name="CAN_RX_Data" sheetId="15" r:id="rId9"/>
    <sheet name="CAN_TX_Data" sheetId="21" r:id="rId10"/>
    <sheet name="Radar_TX" sheetId="22" r:id="rId11"/>
    <sheet name="MCU&lt;-&gt;GPU" sheetId="25" r:id="rId12"/>
    <sheet name="Config_File" sheetId="5" r:id="rId13"/>
  </sheets>
  <definedNames>
    <definedName name="_xlnm._FilterDatabase" localSheetId="1" hidden="1">'m-file CAN Output'!#REF!</definedName>
    <definedName name="_xlnm.Print_Area" localSheetId="11">'MCU&lt;-&gt;GPU'!$A$1:$H$604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22" i="16" l="1"/>
  <c r="C307" i="3"/>
  <c r="C306" i="3"/>
  <c r="C305" i="3"/>
  <c r="C304" i="3"/>
  <c r="C303" i="3"/>
  <c r="C302" i="3"/>
  <c r="C301" i="3"/>
  <c r="C300" i="3"/>
  <c r="C299" i="3"/>
  <c r="C298" i="3"/>
  <c r="C297" i="3"/>
  <c r="P176" i="3"/>
  <c r="Y170" i="3"/>
  <c r="W170" i="3"/>
  <c r="X170" i="3" s="1"/>
  <c r="U170" i="3"/>
  <c r="V170" i="3" s="1"/>
  <c r="S170" i="3"/>
  <c r="R170" i="3"/>
  <c r="P170" i="3"/>
  <c r="Y169" i="3"/>
  <c r="W169" i="3"/>
  <c r="X169" i="3" s="1"/>
  <c r="U169" i="3"/>
  <c r="V169" i="3" s="1"/>
  <c r="S169" i="3"/>
  <c r="R169" i="3"/>
  <c r="P169" i="3"/>
  <c r="P57" i="3" l="1"/>
  <c r="X151" i="10" l="1"/>
  <c r="V151" i="10"/>
  <c r="W151" i="10" s="1"/>
  <c r="T151" i="10"/>
  <c r="U151" i="10" s="1"/>
  <c r="R151" i="10"/>
  <c r="Q151" i="10"/>
  <c r="O151" i="10"/>
  <c r="P151" i="10" s="1"/>
  <c r="T144" i="10"/>
  <c r="U144" i="10" s="1"/>
  <c r="T147" i="10"/>
  <c r="U147" i="10" s="1"/>
  <c r="T148" i="10"/>
  <c r="U148" i="10" s="1"/>
  <c r="T146" i="10"/>
  <c r="U146" i="10" s="1"/>
  <c r="T145" i="10"/>
  <c r="U145" i="10" s="1"/>
  <c r="C253" i="9" l="1"/>
  <c r="C252" i="9"/>
  <c r="O252" i="9" s="1"/>
  <c r="P252" i="9" s="1"/>
  <c r="C251" i="9"/>
  <c r="O251" i="9" s="1"/>
  <c r="P251" i="9" s="1"/>
  <c r="C250" i="9"/>
  <c r="O250" i="9" s="1"/>
  <c r="P250" i="9" s="1"/>
  <c r="C249" i="9"/>
  <c r="O249" i="9" s="1"/>
  <c r="P249" i="9" s="1"/>
  <c r="C248" i="9"/>
  <c r="O248" i="9" s="1"/>
  <c r="P248" i="9" s="1"/>
  <c r="C247" i="9"/>
  <c r="O247" i="9" s="1"/>
  <c r="P247" i="9" s="1"/>
  <c r="C246" i="9"/>
  <c r="O246" i="9" s="1"/>
  <c r="P246" i="9" s="1"/>
  <c r="C245" i="9"/>
  <c r="O245" i="9" s="1"/>
  <c r="P245" i="9" s="1"/>
  <c r="C244" i="9"/>
  <c r="C243" i="9"/>
  <c r="O243" i="9" s="1"/>
  <c r="P243" i="9" s="1"/>
  <c r="X253" i="9"/>
  <c r="V253" i="9"/>
  <c r="W253" i="9" s="1"/>
  <c r="T253" i="9"/>
  <c r="U253" i="9" s="1"/>
  <c r="R253" i="9"/>
  <c r="Q253" i="9"/>
  <c r="O253" i="9"/>
  <c r="P253" i="9" s="1"/>
  <c r="X252" i="9"/>
  <c r="V252" i="9"/>
  <c r="W252" i="9" s="1"/>
  <c r="T252" i="9"/>
  <c r="U252" i="9" s="1"/>
  <c r="R252" i="9"/>
  <c r="Q252" i="9"/>
  <c r="X251" i="9"/>
  <c r="V251" i="9"/>
  <c r="W251" i="9" s="1"/>
  <c r="T251" i="9"/>
  <c r="U251" i="9" s="1"/>
  <c r="R251" i="9"/>
  <c r="Q251" i="9"/>
  <c r="X250" i="9"/>
  <c r="V250" i="9"/>
  <c r="W250" i="9" s="1"/>
  <c r="T250" i="9"/>
  <c r="U250" i="9" s="1"/>
  <c r="R250" i="9"/>
  <c r="Q250" i="9"/>
  <c r="X249" i="9"/>
  <c r="V249" i="9"/>
  <c r="W249" i="9" s="1"/>
  <c r="T249" i="9"/>
  <c r="U249" i="9" s="1"/>
  <c r="R249" i="9"/>
  <c r="Q249" i="9"/>
  <c r="X248" i="9"/>
  <c r="V248" i="9"/>
  <c r="W248" i="9" s="1"/>
  <c r="T248" i="9"/>
  <c r="U248" i="9" s="1"/>
  <c r="R248" i="9"/>
  <c r="Q248" i="9"/>
  <c r="X247" i="9"/>
  <c r="V247" i="9"/>
  <c r="W247" i="9" s="1"/>
  <c r="T247" i="9"/>
  <c r="U247" i="9" s="1"/>
  <c r="R247" i="9"/>
  <c r="Q247" i="9"/>
  <c r="X246" i="9"/>
  <c r="V246" i="9"/>
  <c r="W246" i="9" s="1"/>
  <c r="T246" i="9"/>
  <c r="U246" i="9" s="1"/>
  <c r="R246" i="9"/>
  <c r="Q246" i="9"/>
  <c r="X245" i="9"/>
  <c r="V245" i="9"/>
  <c r="W245" i="9" s="1"/>
  <c r="T245" i="9"/>
  <c r="U245" i="9" s="1"/>
  <c r="R245" i="9"/>
  <c r="Q245" i="9"/>
  <c r="X244" i="9"/>
  <c r="V244" i="9"/>
  <c r="W244" i="9" s="1"/>
  <c r="T244" i="9"/>
  <c r="U244" i="9" s="1"/>
  <c r="R244" i="9"/>
  <c r="Q244" i="9"/>
  <c r="O244" i="9"/>
  <c r="P244" i="9" s="1"/>
  <c r="X243" i="9"/>
  <c r="V243" i="9"/>
  <c r="W243" i="9" s="1"/>
  <c r="T243" i="9"/>
  <c r="U243" i="9" s="1"/>
  <c r="R243" i="9"/>
  <c r="Q243" i="9"/>
  <c r="C242" i="9"/>
  <c r="O242" i="9" s="1"/>
  <c r="P242" i="9" s="1"/>
  <c r="X242" i="9"/>
  <c r="V242" i="9"/>
  <c r="W242" i="9" s="1"/>
  <c r="T242" i="9"/>
  <c r="U242" i="9" s="1"/>
  <c r="R242" i="9"/>
  <c r="Q242" i="9"/>
  <c r="X241" i="9"/>
  <c r="V241" i="9"/>
  <c r="W241" i="9" s="1"/>
  <c r="T241" i="9"/>
  <c r="U241" i="9" s="1"/>
  <c r="R241" i="9"/>
  <c r="Q241" i="9"/>
  <c r="C241" i="9"/>
  <c r="O241" i="9" s="1"/>
  <c r="P241" i="9" s="1"/>
  <c r="X240" i="9"/>
  <c r="V240" i="9"/>
  <c r="W240" i="9" s="1"/>
  <c r="T240" i="9"/>
  <c r="U240" i="9" s="1"/>
  <c r="R240" i="9"/>
  <c r="Q240" i="9"/>
  <c r="C240" i="9"/>
  <c r="O240" i="9" s="1"/>
  <c r="P240" i="9" s="1"/>
  <c r="X239" i="9"/>
  <c r="V239" i="9"/>
  <c r="W239" i="9" s="1"/>
  <c r="T239" i="9"/>
  <c r="U239" i="9" s="1"/>
  <c r="R239" i="9"/>
  <c r="Q239" i="9"/>
  <c r="C239" i="9"/>
  <c r="O239" i="9" s="1"/>
  <c r="P239" i="9" s="1"/>
  <c r="X238" i="9"/>
  <c r="V238" i="9"/>
  <c r="W238" i="9" s="1"/>
  <c r="T238" i="9"/>
  <c r="U238" i="9" s="1"/>
  <c r="R238" i="9"/>
  <c r="Q238" i="9"/>
  <c r="C238" i="9"/>
  <c r="O238" i="9" s="1"/>
  <c r="P238" i="9" s="1"/>
  <c r="X237" i="9"/>
  <c r="V237" i="9"/>
  <c r="W237" i="9" s="1"/>
  <c r="T237" i="9"/>
  <c r="U237" i="9" s="1"/>
  <c r="R237" i="9"/>
  <c r="Q237" i="9"/>
  <c r="C237" i="9"/>
  <c r="O237" i="9" s="1"/>
  <c r="P237" i="9" s="1"/>
  <c r="X236" i="9"/>
  <c r="V236" i="9"/>
  <c r="W236" i="9" s="1"/>
  <c r="T236" i="9"/>
  <c r="U236" i="9" s="1"/>
  <c r="R236" i="9"/>
  <c r="Q236" i="9"/>
  <c r="C236" i="9"/>
  <c r="O236" i="9" s="1"/>
  <c r="P236" i="9" s="1"/>
  <c r="X235" i="9"/>
  <c r="V235" i="9"/>
  <c r="W235" i="9" s="1"/>
  <c r="T235" i="9"/>
  <c r="U235" i="9" s="1"/>
  <c r="R235" i="9"/>
  <c r="Q235" i="9"/>
  <c r="C235" i="9"/>
  <c r="O235" i="9" s="1"/>
  <c r="P235" i="9" s="1"/>
  <c r="C233" i="9"/>
  <c r="C232" i="9"/>
  <c r="C197" i="9"/>
  <c r="O197" i="9" s="1"/>
  <c r="C188" i="9"/>
  <c r="O188" i="9" s="1"/>
  <c r="C179" i="9"/>
  <c r="O179" i="9" s="1"/>
  <c r="C170" i="9"/>
  <c r="O170" i="9" s="1"/>
  <c r="C161" i="9"/>
  <c r="O161" i="9" s="1"/>
  <c r="X197" i="9"/>
  <c r="V197" i="9"/>
  <c r="T197" i="9"/>
  <c r="R197" i="9"/>
  <c r="Q197" i="9"/>
  <c r="X188" i="9"/>
  <c r="V188" i="9"/>
  <c r="T188" i="9"/>
  <c r="R188" i="9"/>
  <c r="Q188" i="9"/>
  <c r="X179" i="9"/>
  <c r="V179" i="9"/>
  <c r="T179" i="9"/>
  <c r="R179" i="9"/>
  <c r="Q179" i="9"/>
  <c r="X170" i="9"/>
  <c r="V170" i="9"/>
  <c r="T170" i="9"/>
  <c r="R170" i="9"/>
  <c r="Q170" i="9"/>
  <c r="X161" i="9"/>
  <c r="V161" i="9"/>
  <c r="T161" i="9"/>
  <c r="R161" i="9"/>
  <c r="Q161" i="9"/>
  <c r="C152" i="9"/>
  <c r="O152" i="9" s="1"/>
  <c r="C143" i="9"/>
  <c r="O143" i="9" s="1"/>
  <c r="X152" i="9"/>
  <c r="V152" i="9"/>
  <c r="T152" i="9"/>
  <c r="R152" i="9"/>
  <c r="Q152" i="9"/>
  <c r="X143" i="9"/>
  <c r="V143" i="9"/>
  <c r="T143" i="9"/>
  <c r="R143" i="9"/>
  <c r="Q143" i="9"/>
  <c r="C191" i="9" l="1"/>
  <c r="O191" i="9" s="1"/>
  <c r="P191" i="9" s="1"/>
  <c r="C192" i="9"/>
  <c r="O192" i="9" s="1"/>
  <c r="P192" i="9" s="1"/>
  <c r="C193" i="9"/>
  <c r="C194" i="9"/>
  <c r="O194" i="9" s="1"/>
  <c r="P194" i="9" s="1"/>
  <c r="C195" i="9"/>
  <c r="C196" i="9"/>
  <c r="O196" i="9" s="1"/>
  <c r="P196" i="9" s="1"/>
  <c r="C198" i="9"/>
  <c r="O198" i="9" s="1"/>
  <c r="P198" i="9" s="1"/>
  <c r="C183" i="9"/>
  <c r="O183" i="9" s="1"/>
  <c r="P183" i="9" s="1"/>
  <c r="C184" i="9"/>
  <c r="O184" i="9" s="1"/>
  <c r="P184" i="9" s="1"/>
  <c r="C185" i="9"/>
  <c r="O185" i="9" s="1"/>
  <c r="P185" i="9" s="1"/>
  <c r="C186" i="9"/>
  <c r="O186" i="9" s="1"/>
  <c r="P186" i="9" s="1"/>
  <c r="C187" i="9"/>
  <c r="O187" i="9" s="1"/>
  <c r="P187" i="9" s="1"/>
  <c r="C189" i="9"/>
  <c r="C182" i="9"/>
  <c r="O182" i="9" s="1"/>
  <c r="P182" i="9" s="1"/>
  <c r="Q181" i="9"/>
  <c r="R181" i="9"/>
  <c r="T181" i="9"/>
  <c r="U181" i="9" s="1"/>
  <c r="V181" i="9"/>
  <c r="W181" i="9" s="1"/>
  <c r="X181" i="9"/>
  <c r="Q182" i="9"/>
  <c r="R182" i="9"/>
  <c r="T182" i="9"/>
  <c r="U182" i="9" s="1"/>
  <c r="V182" i="9"/>
  <c r="W182" i="9" s="1"/>
  <c r="X182" i="9"/>
  <c r="Q183" i="9"/>
  <c r="R183" i="9"/>
  <c r="T183" i="9"/>
  <c r="U183" i="9" s="1"/>
  <c r="V183" i="9"/>
  <c r="W183" i="9" s="1"/>
  <c r="X183" i="9"/>
  <c r="Q184" i="9"/>
  <c r="R184" i="9"/>
  <c r="T184" i="9"/>
  <c r="U184" i="9" s="1"/>
  <c r="V184" i="9"/>
  <c r="W184" i="9" s="1"/>
  <c r="X184" i="9"/>
  <c r="Q185" i="9"/>
  <c r="R185" i="9"/>
  <c r="T185" i="9"/>
  <c r="U185" i="9" s="1"/>
  <c r="V185" i="9"/>
  <c r="W185" i="9" s="1"/>
  <c r="X185" i="9"/>
  <c r="Q186" i="9"/>
  <c r="R186" i="9"/>
  <c r="T186" i="9"/>
  <c r="U186" i="9" s="1"/>
  <c r="V186" i="9"/>
  <c r="W186" i="9" s="1"/>
  <c r="X186" i="9"/>
  <c r="Q187" i="9"/>
  <c r="R187" i="9"/>
  <c r="T187" i="9"/>
  <c r="U187" i="9" s="1"/>
  <c r="V187" i="9"/>
  <c r="W187" i="9" s="1"/>
  <c r="X187" i="9"/>
  <c r="O189" i="9"/>
  <c r="P189" i="9" s="1"/>
  <c r="Q189" i="9"/>
  <c r="R189" i="9"/>
  <c r="T189" i="9"/>
  <c r="U189" i="9" s="1"/>
  <c r="V189" i="9"/>
  <c r="W189" i="9" s="1"/>
  <c r="X189" i="9"/>
  <c r="Q190" i="9"/>
  <c r="R190" i="9"/>
  <c r="T190" i="9"/>
  <c r="U190" i="9" s="1"/>
  <c r="V190" i="9"/>
  <c r="W190" i="9" s="1"/>
  <c r="X190" i="9"/>
  <c r="Q191" i="9"/>
  <c r="R191" i="9"/>
  <c r="T191" i="9"/>
  <c r="U191" i="9" s="1"/>
  <c r="V191" i="9"/>
  <c r="W191" i="9" s="1"/>
  <c r="X191" i="9"/>
  <c r="Q192" i="9"/>
  <c r="R192" i="9"/>
  <c r="T192" i="9"/>
  <c r="U192" i="9" s="1"/>
  <c r="V192" i="9"/>
  <c r="W192" i="9" s="1"/>
  <c r="X192" i="9"/>
  <c r="O193" i="9"/>
  <c r="P193" i="9" s="1"/>
  <c r="Q193" i="9"/>
  <c r="R193" i="9"/>
  <c r="T193" i="9"/>
  <c r="U193" i="9" s="1"/>
  <c r="V193" i="9"/>
  <c r="W193" i="9" s="1"/>
  <c r="X193" i="9"/>
  <c r="Q194" i="9"/>
  <c r="R194" i="9"/>
  <c r="T194" i="9"/>
  <c r="U194" i="9" s="1"/>
  <c r="V194" i="9"/>
  <c r="W194" i="9" s="1"/>
  <c r="X194" i="9"/>
  <c r="O195" i="9"/>
  <c r="P195" i="9" s="1"/>
  <c r="Q195" i="9"/>
  <c r="R195" i="9"/>
  <c r="T195" i="9"/>
  <c r="U195" i="9" s="1"/>
  <c r="V195" i="9"/>
  <c r="W195" i="9" s="1"/>
  <c r="X195" i="9"/>
  <c r="Q196" i="9"/>
  <c r="R196" i="9"/>
  <c r="T196" i="9"/>
  <c r="U196" i="9" s="1"/>
  <c r="V196" i="9"/>
  <c r="W196" i="9" s="1"/>
  <c r="X196" i="9"/>
  <c r="Q198" i="9"/>
  <c r="R198" i="9"/>
  <c r="T198" i="9"/>
  <c r="U198" i="9" s="1"/>
  <c r="V198" i="9"/>
  <c r="W198" i="9" s="1"/>
  <c r="X198" i="9"/>
  <c r="C190" i="9"/>
  <c r="O190" i="9" s="1"/>
  <c r="P190" i="9" s="1"/>
  <c r="C181" i="9"/>
  <c r="O181" i="9" s="1"/>
  <c r="P181" i="9" s="1"/>
  <c r="C474" i="9" l="1"/>
  <c r="O474" i="9" s="1"/>
  <c r="P474" i="9" s="1"/>
  <c r="C473" i="9"/>
  <c r="O473" i="9" s="1"/>
  <c r="P473" i="9" s="1"/>
  <c r="C472" i="9"/>
  <c r="O472" i="9" s="1"/>
  <c r="P472" i="9" s="1"/>
  <c r="C471" i="9"/>
  <c r="O471" i="9" s="1"/>
  <c r="P471" i="9" s="1"/>
  <c r="C470" i="9"/>
  <c r="C469" i="9"/>
  <c r="O469" i="9" s="1"/>
  <c r="P469" i="9" s="1"/>
  <c r="C468" i="9"/>
  <c r="C467" i="9"/>
  <c r="O467" i="9" s="1"/>
  <c r="P467" i="9" s="1"/>
  <c r="C466" i="9"/>
  <c r="C465" i="9"/>
  <c r="O465" i="9" s="1"/>
  <c r="P465" i="9" s="1"/>
  <c r="C464" i="9"/>
  <c r="O464" i="9" s="1"/>
  <c r="P464" i="9" s="1"/>
  <c r="C463" i="9"/>
  <c r="O463" i="9" s="1"/>
  <c r="P463" i="9" s="1"/>
  <c r="C462" i="9"/>
  <c r="O462" i="9" s="1"/>
  <c r="P462" i="9" s="1"/>
  <c r="C461" i="9"/>
  <c r="O461" i="9" s="1"/>
  <c r="P461" i="9" s="1"/>
  <c r="C460" i="9"/>
  <c r="O460" i="9" s="1"/>
  <c r="P460" i="9" s="1"/>
  <c r="C459" i="9"/>
  <c r="O459" i="9" s="1"/>
  <c r="P459" i="9" s="1"/>
  <c r="C458" i="9"/>
  <c r="O458" i="9" s="1"/>
  <c r="P458" i="9" s="1"/>
  <c r="C457" i="9"/>
  <c r="C456" i="9"/>
  <c r="O456" i="9" s="1"/>
  <c r="P456" i="9" s="1"/>
  <c r="C455" i="9"/>
  <c r="C454" i="9"/>
  <c r="O454" i="9" s="1"/>
  <c r="P454" i="9" s="1"/>
  <c r="C453" i="9"/>
  <c r="O453" i="9" s="1"/>
  <c r="P453" i="9" s="1"/>
  <c r="C452" i="9"/>
  <c r="O452" i="9" s="1"/>
  <c r="P452" i="9" s="1"/>
  <c r="C451" i="9"/>
  <c r="O451" i="9" s="1"/>
  <c r="P451" i="9" s="1"/>
  <c r="C450" i="9"/>
  <c r="C449" i="9"/>
  <c r="O449" i="9" s="1"/>
  <c r="P449" i="9" s="1"/>
  <c r="C448" i="9"/>
  <c r="C447" i="9"/>
  <c r="O447" i="9" s="1"/>
  <c r="P447" i="9" s="1"/>
  <c r="C446" i="9"/>
  <c r="C445" i="9"/>
  <c r="O445" i="9" s="1"/>
  <c r="P445" i="9" s="1"/>
  <c r="C444" i="9"/>
  <c r="O444" i="9" s="1"/>
  <c r="P444" i="9" s="1"/>
  <c r="C443" i="9"/>
  <c r="O443" i="9" s="1"/>
  <c r="P443" i="9" s="1"/>
  <c r="C442" i="9"/>
  <c r="O442" i="9" s="1"/>
  <c r="P442" i="9" s="1"/>
  <c r="C441" i="9"/>
  <c r="O441" i="9" s="1"/>
  <c r="P441" i="9" s="1"/>
  <c r="C440" i="9"/>
  <c r="C439" i="9"/>
  <c r="C438" i="9"/>
  <c r="C437" i="9"/>
  <c r="O437" i="9" s="1"/>
  <c r="P437" i="9" s="1"/>
  <c r="C436" i="9"/>
  <c r="O436" i="9" s="1"/>
  <c r="P436" i="9" s="1"/>
  <c r="C435" i="9"/>
  <c r="O435" i="9" s="1"/>
  <c r="P435" i="9" s="1"/>
  <c r="C434" i="9"/>
  <c r="O434" i="9" s="1"/>
  <c r="P434" i="9" s="1"/>
  <c r="C433" i="9"/>
  <c r="O433" i="9" s="1"/>
  <c r="P433" i="9" s="1"/>
  <c r="C432" i="9"/>
  <c r="O432" i="9" s="1"/>
  <c r="P432" i="9" s="1"/>
  <c r="C431" i="9"/>
  <c r="O431" i="9" s="1"/>
  <c r="P431" i="9" s="1"/>
  <c r="C430" i="9"/>
  <c r="O430" i="9" s="1"/>
  <c r="P430" i="9" s="1"/>
  <c r="C429" i="9"/>
  <c r="O429" i="9" s="1"/>
  <c r="P429" i="9" s="1"/>
  <c r="C428" i="9"/>
  <c r="O428" i="9" s="1"/>
  <c r="P428" i="9" s="1"/>
  <c r="C427" i="9"/>
  <c r="O427" i="9" s="1"/>
  <c r="P427" i="9" s="1"/>
  <c r="C426" i="9"/>
  <c r="C425" i="9"/>
  <c r="O425" i="9" s="1"/>
  <c r="P425" i="9" s="1"/>
  <c r="C424" i="9"/>
  <c r="O424" i="9" s="1"/>
  <c r="P424" i="9" s="1"/>
  <c r="C423" i="9"/>
  <c r="O423" i="9" s="1"/>
  <c r="P423" i="9" s="1"/>
  <c r="C422" i="9"/>
  <c r="C421" i="9"/>
  <c r="O421" i="9" s="1"/>
  <c r="P421" i="9" s="1"/>
  <c r="C420" i="9"/>
  <c r="O420" i="9" s="1"/>
  <c r="P420" i="9" s="1"/>
  <c r="C419" i="9"/>
  <c r="O419" i="9" s="1"/>
  <c r="P419" i="9" s="1"/>
  <c r="C328" i="9"/>
  <c r="C418" i="9"/>
  <c r="O418" i="9" s="1"/>
  <c r="P418" i="9" s="1"/>
  <c r="C417" i="9"/>
  <c r="C416" i="9"/>
  <c r="O416" i="9" s="1"/>
  <c r="P416" i="9" s="1"/>
  <c r="C415" i="9"/>
  <c r="O415" i="9" s="1"/>
  <c r="P415" i="9" s="1"/>
  <c r="C414" i="9"/>
  <c r="O414" i="9" s="1"/>
  <c r="P414" i="9" s="1"/>
  <c r="C413" i="9"/>
  <c r="O413" i="9" s="1"/>
  <c r="P413" i="9" s="1"/>
  <c r="C412" i="9"/>
  <c r="O412" i="9" s="1"/>
  <c r="P412" i="9" s="1"/>
  <c r="C411" i="9"/>
  <c r="O411" i="9" s="1"/>
  <c r="P411" i="9" s="1"/>
  <c r="C410" i="9"/>
  <c r="C409" i="9"/>
  <c r="O409" i="9" s="1"/>
  <c r="P409" i="9" s="1"/>
  <c r="C408" i="9"/>
  <c r="O408" i="9" s="1"/>
  <c r="P408" i="9" s="1"/>
  <c r="C407" i="9"/>
  <c r="C406" i="9"/>
  <c r="O406" i="9" s="1"/>
  <c r="P406" i="9" s="1"/>
  <c r="C405" i="9"/>
  <c r="O405" i="9" s="1"/>
  <c r="P405" i="9" s="1"/>
  <c r="C404" i="9"/>
  <c r="O404" i="9" s="1"/>
  <c r="P404" i="9" s="1"/>
  <c r="C403" i="9"/>
  <c r="C402" i="9"/>
  <c r="O402" i="9" s="1"/>
  <c r="P402" i="9" s="1"/>
  <c r="C401" i="9"/>
  <c r="C400" i="9"/>
  <c r="C399" i="9"/>
  <c r="C398" i="9"/>
  <c r="O398" i="9" s="1"/>
  <c r="P398" i="9" s="1"/>
  <c r="C397" i="9"/>
  <c r="O397" i="9" s="1"/>
  <c r="P397" i="9" s="1"/>
  <c r="C396" i="9"/>
  <c r="O396" i="9" s="1"/>
  <c r="P396" i="9" s="1"/>
  <c r="C395" i="9"/>
  <c r="C394" i="9"/>
  <c r="C393" i="9"/>
  <c r="C392" i="9"/>
  <c r="C391" i="9"/>
  <c r="O391" i="9" s="1"/>
  <c r="P391" i="9" s="1"/>
  <c r="C390" i="9"/>
  <c r="O390" i="9" s="1"/>
  <c r="P390" i="9" s="1"/>
  <c r="C389" i="9"/>
  <c r="O389" i="9" s="1"/>
  <c r="P389" i="9" s="1"/>
  <c r="C388" i="9"/>
  <c r="O388" i="9" s="1"/>
  <c r="P388" i="9" s="1"/>
  <c r="C387" i="9"/>
  <c r="C386" i="9"/>
  <c r="O386" i="9" s="1"/>
  <c r="P386" i="9" s="1"/>
  <c r="C385" i="9"/>
  <c r="O385" i="9" s="1"/>
  <c r="P385" i="9" s="1"/>
  <c r="C384" i="9"/>
  <c r="C383" i="9"/>
  <c r="C382" i="9"/>
  <c r="O382" i="9" s="1"/>
  <c r="P382" i="9" s="1"/>
  <c r="C380" i="9"/>
  <c r="O380" i="9" s="1"/>
  <c r="P380" i="9" s="1"/>
  <c r="C381" i="9"/>
  <c r="O381" i="9" s="1"/>
  <c r="P381" i="9" s="1"/>
  <c r="C379" i="9"/>
  <c r="C378" i="9"/>
  <c r="O378" i="9" s="1"/>
  <c r="P378" i="9" s="1"/>
  <c r="C377" i="9"/>
  <c r="O377" i="9" s="1"/>
  <c r="P377" i="9" s="1"/>
  <c r="C376" i="9"/>
  <c r="O376" i="9" s="1"/>
  <c r="P376" i="9" s="1"/>
  <c r="X465" i="9"/>
  <c r="V465" i="9"/>
  <c r="W465" i="9" s="1"/>
  <c r="T465" i="9"/>
  <c r="U465" i="9" s="1"/>
  <c r="R465" i="9"/>
  <c r="Q465" i="9"/>
  <c r="X464" i="9"/>
  <c r="V464" i="9"/>
  <c r="W464" i="9" s="1"/>
  <c r="T464" i="9"/>
  <c r="U464" i="9" s="1"/>
  <c r="R464" i="9"/>
  <c r="Q464" i="9"/>
  <c r="X463" i="9"/>
  <c r="V463" i="9"/>
  <c r="W463" i="9" s="1"/>
  <c r="T463" i="9"/>
  <c r="U463" i="9" s="1"/>
  <c r="R463" i="9"/>
  <c r="Q463" i="9"/>
  <c r="X462" i="9"/>
  <c r="V462" i="9"/>
  <c r="W462" i="9" s="1"/>
  <c r="T462" i="9"/>
  <c r="U462" i="9" s="1"/>
  <c r="R462" i="9"/>
  <c r="Q462" i="9"/>
  <c r="X461" i="9"/>
  <c r="V461" i="9"/>
  <c r="W461" i="9" s="1"/>
  <c r="T461" i="9"/>
  <c r="U461" i="9" s="1"/>
  <c r="R461" i="9"/>
  <c r="Q461" i="9"/>
  <c r="X460" i="9"/>
  <c r="V460" i="9"/>
  <c r="W460" i="9" s="1"/>
  <c r="T460" i="9"/>
  <c r="U460" i="9" s="1"/>
  <c r="R460" i="9"/>
  <c r="Q460" i="9"/>
  <c r="X459" i="9"/>
  <c r="V459" i="9"/>
  <c r="W459" i="9" s="1"/>
  <c r="T459" i="9"/>
  <c r="U459" i="9" s="1"/>
  <c r="R459" i="9"/>
  <c r="Q459" i="9"/>
  <c r="X458" i="9"/>
  <c r="V458" i="9"/>
  <c r="W458" i="9" s="1"/>
  <c r="T458" i="9"/>
  <c r="U458" i="9" s="1"/>
  <c r="R458" i="9"/>
  <c r="Q458" i="9"/>
  <c r="X457" i="9"/>
  <c r="V457" i="9"/>
  <c r="W457" i="9" s="1"/>
  <c r="T457" i="9"/>
  <c r="U457" i="9" s="1"/>
  <c r="R457" i="9"/>
  <c r="Q457" i="9"/>
  <c r="O457" i="9"/>
  <c r="P457" i="9" s="1"/>
  <c r="X456" i="9"/>
  <c r="V456" i="9"/>
  <c r="W456" i="9" s="1"/>
  <c r="T456" i="9"/>
  <c r="U456" i="9" s="1"/>
  <c r="R456" i="9"/>
  <c r="Q456" i="9"/>
  <c r="X455" i="9"/>
  <c r="V455" i="9"/>
  <c r="W455" i="9" s="1"/>
  <c r="T455" i="9"/>
  <c r="U455" i="9" s="1"/>
  <c r="R455" i="9"/>
  <c r="Q455" i="9"/>
  <c r="O455" i="9"/>
  <c r="P455" i="9" s="1"/>
  <c r="X454" i="9"/>
  <c r="W454" i="9"/>
  <c r="V454" i="9"/>
  <c r="T454" i="9"/>
  <c r="U454" i="9" s="1"/>
  <c r="R454" i="9"/>
  <c r="Q454" i="9"/>
  <c r="X453" i="9"/>
  <c r="V453" i="9"/>
  <c r="W453" i="9" s="1"/>
  <c r="T453" i="9"/>
  <c r="U453" i="9" s="1"/>
  <c r="R453" i="9"/>
  <c r="Q453" i="9"/>
  <c r="X452" i="9"/>
  <c r="V452" i="9"/>
  <c r="W452" i="9" s="1"/>
  <c r="T452" i="9"/>
  <c r="U452" i="9" s="1"/>
  <c r="R452" i="9"/>
  <c r="Q452" i="9"/>
  <c r="X451" i="9"/>
  <c r="V451" i="9"/>
  <c r="W451" i="9" s="1"/>
  <c r="T451" i="9"/>
  <c r="U451" i="9" s="1"/>
  <c r="R451" i="9"/>
  <c r="Q451" i="9"/>
  <c r="X450" i="9"/>
  <c r="V450" i="9"/>
  <c r="W450" i="9" s="1"/>
  <c r="T450" i="9"/>
  <c r="U450" i="9" s="1"/>
  <c r="R450" i="9"/>
  <c r="Q450" i="9"/>
  <c r="O450" i="9"/>
  <c r="P450" i="9" s="1"/>
  <c r="X449" i="9"/>
  <c r="V449" i="9"/>
  <c r="W449" i="9" s="1"/>
  <c r="T449" i="9"/>
  <c r="U449" i="9" s="1"/>
  <c r="R449" i="9"/>
  <c r="Q449" i="9"/>
  <c r="X448" i="9"/>
  <c r="V448" i="9"/>
  <c r="W448" i="9" s="1"/>
  <c r="T448" i="9"/>
  <c r="U448" i="9" s="1"/>
  <c r="R448" i="9"/>
  <c r="Q448" i="9"/>
  <c r="O448" i="9"/>
  <c r="P448" i="9" s="1"/>
  <c r="X447" i="9"/>
  <c r="V447" i="9"/>
  <c r="W447" i="9" s="1"/>
  <c r="T447" i="9"/>
  <c r="U447" i="9" s="1"/>
  <c r="R447" i="9"/>
  <c r="Q447" i="9"/>
  <c r="X446" i="9"/>
  <c r="V446" i="9"/>
  <c r="W446" i="9" s="1"/>
  <c r="T446" i="9"/>
  <c r="U446" i="9" s="1"/>
  <c r="R446" i="9"/>
  <c r="Q446" i="9"/>
  <c r="O446" i="9"/>
  <c r="P446" i="9" s="1"/>
  <c r="X445" i="9"/>
  <c r="V445" i="9"/>
  <c r="W445" i="9" s="1"/>
  <c r="T445" i="9"/>
  <c r="U445" i="9" s="1"/>
  <c r="R445" i="9"/>
  <c r="Q445" i="9"/>
  <c r="X444" i="9"/>
  <c r="V444" i="9"/>
  <c r="W444" i="9" s="1"/>
  <c r="T444" i="9"/>
  <c r="U444" i="9" s="1"/>
  <c r="R444" i="9"/>
  <c r="Q444" i="9"/>
  <c r="X443" i="9"/>
  <c r="V443" i="9"/>
  <c r="W443" i="9" s="1"/>
  <c r="T443" i="9"/>
  <c r="U443" i="9" s="1"/>
  <c r="R443" i="9"/>
  <c r="Q443" i="9"/>
  <c r="X442" i="9"/>
  <c r="V442" i="9"/>
  <c r="W442" i="9" s="1"/>
  <c r="T442" i="9"/>
  <c r="U442" i="9" s="1"/>
  <c r="R442" i="9"/>
  <c r="Q442" i="9"/>
  <c r="X441" i="9"/>
  <c r="V441" i="9"/>
  <c r="W441" i="9" s="1"/>
  <c r="T441" i="9"/>
  <c r="U441" i="9" s="1"/>
  <c r="R441" i="9"/>
  <c r="Q441" i="9"/>
  <c r="X440" i="9"/>
  <c r="V440" i="9"/>
  <c r="W440" i="9" s="1"/>
  <c r="T440" i="9"/>
  <c r="U440" i="9" s="1"/>
  <c r="R440" i="9"/>
  <c r="Q440" i="9"/>
  <c r="O440" i="9"/>
  <c r="P440" i="9" s="1"/>
  <c r="X439" i="9"/>
  <c r="V439" i="9"/>
  <c r="W439" i="9" s="1"/>
  <c r="T439" i="9"/>
  <c r="U439" i="9" s="1"/>
  <c r="R439" i="9"/>
  <c r="Q439" i="9"/>
  <c r="O439" i="9"/>
  <c r="P439" i="9" s="1"/>
  <c r="X438" i="9"/>
  <c r="V438" i="9"/>
  <c r="W438" i="9" s="1"/>
  <c r="T438" i="9"/>
  <c r="U438" i="9" s="1"/>
  <c r="R438" i="9"/>
  <c r="Q438" i="9"/>
  <c r="O438" i="9"/>
  <c r="P438" i="9" s="1"/>
  <c r="X437" i="9"/>
  <c r="V437" i="9"/>
  <c r="W437" i="9" s="1"/>
  <c r="T437" i="9"/>
  <c r="U437" i="9" s="1"/>
  <c r="R437" i="9"/>
  <c r="Q437" i="9"/>
  <c r="X436" i="9"/>
  <c r="V436" i="9"/>
  <c r="W436" i="9" s="1"/>
  <c r="T436" i="9"/>
  <c r="U436" i="9" s="1"/>
  <c r="R436" i="9"/>
  <c r="Q436" i="9"/>
  <c r="X435" i="9"/>
  <c r="V435" i="9"/>
  <c r="W435" i="9" s="1"/>
  <c r="T435" i="9"/>
  <c r="U435" i="9" s="1"/>
  <c r="R435" i="9"/>
  <c r="Q435" i="9"/>
  <c r="X434" i="9"/>
  <c r="V434" i="9"/>
  <c r="W434" i="9" s="1"/>
  <c r="T434" i="9"/>
  <c r="U434" i="9" s="1"/>
  <c r="R434" i="9"/>
  <c r="Q434" i="9"/>
  <c r="X433" i="9"/>
  <c r="V433" i="9"/>
  <c r="W433" i="9" s="1"/>
  <c r="T433" i="9"/>
  <c r="U433" i="9" s="1"/>
  <c r="R433" i="9"/>
  <c r="Q433" i="9"/>
  <c r="X432" i="9"/>
  <c r="V432" i="9"/>
  <c r="W432" i="9" s="1"/>
  <c r="T432" i="9"/>
  <c r="U432" i="9" s="1"/>
  <c r="R432" i="9"/>
  <c r="Q432" i="9"/>
  <c r="X431" i="9"/>
  <c r="V431" i="9"/>
  <c r="W431" i="9" s="1"/>
  <c r="T431" i="9"/>
  <c r="U431" i="9" s="1"/>
  <c r="R431" i="9"/>
  <c r="Q431" i="9"/>
  <c r="X430" i="9"/>
  <c r="V430" i="9"/>
  <c r="W430" i="9" s="1"/>
  <c r="T430" i="9"/>
  <c r="U430" i="9" s="1"/>
  <c r="R430" i="9"/>
  <c r="Q430" i="9"/>
  <c r="X429" i="9"/>
  <c r="V429" i="9"/>
  <c r="W429" i="9" s="1"/>
  <c r="T429" i="9"/>
  <c r="U429" i="9" s="1"/>
  <c r="R429" i="9"/>
  <c r="Q429" i="9"/>
  <c r="X428" i="9"/>
  <c r="V428" i="9"/>
  <c r="W428" i="9" s="1"/>
  <c r="T428" i="9"/>
  <c r="U428" i="9" s="1"/>
  <c r="R428" i="9"/>
  <c r="Q428" i="9"/>
  <c r="X427" i="9"/>
  <c r="V427" i="9"/>
  <c r="W427" i="9" s="1"/>
  <c r="T427" i="9"/>
  <c r="U427" i="9" s="1"/>
  <c r="R427" i="9"/>
  <c r="Q427" i="9"/>
  <c r="X426" i="9"/>
  <c r="V426" i="9"/>
  <c r="W426" i="9" s="1"/>
  <c r="T426" i="9"/>
  <c r="U426" i="9" s="1"/>
  <c r="R426" i="9"/>
  <c r="Q426" i="9"/>
  <c r="O426" i="9"/>
  <c r="P426" i="9" s="1"/>
  <c r="X425" i="9"/>
  <c r="V425" i="9"/>
  <c r="W425" i="9" s="1"/>
  <c r="T425" i="9"/>
  <c r="U425" i="9" s="1"/>
  <c r="R425" i="9"/>
  <c r="Q425" i="9"/>
  <c r="X424" i="9"/>
  <c r="V424" i="9"/>
  <c r="W424" i="9" s="1"/>
  <c r="T424" i="9"/>
  <c r="U424" i="9" s="1"/>
  <c r="R424" i="9"/>
  <c r="Q424" i="9"/>
  <c r="X423" i="9"/>
  <c r="V423" i="9"/>
  <c r="W423" i="9" s="1"/>
  <c r="T423" i="9"/>
  <c r="U423" i="9" s="1"/>
  <c r="R423" i="9"/>
  <c r="Q423" i="9"/>
  <c r="X422" i="9"/>
  <c r="V422" i="9"/>
  <c r="W422" i="9" s="1"/>
  <c r="T422" i="9"/>
  <c r="U422" i="9" s="1"/>
  <c r="R422" i="9"/>
  <c r="Q422" i="9"/>
  <c r="O422" i="9"/>
  <c r="P422" i="9" s="1"/>
  <c r="X421" i="9"/>
  <c r="V421" i="9"/>
  <c r="W421" i="9" s="1"/>
  <c r="T421" i="9"/>
  <c r="U421" i="9" s="1"/>
  <c r="R421" i="9"/>
  <c r="Q421" i="9"/>
  <c r="X420" i="9"/>
  <c r="V420" i="9"/>
  <c r="W420" i="9" s="1"/>
  <c r="T420" i="9"/>
  <c r="U420" i="9" s="1"/>
  <c r="R420" i="9"/>
  <c r="Q420" i="9"/>
  <c r="X419" i="9"/>
  <c r="V419" i="9"/>
  <c r="W419" i="9" s="1"/>
  <c r="T419" i="9"/>
  <c r="U419" i="9" s="1"/>
  <c r="R419" i="9"/>
  <c r="Q419" i="9"/>
  <c r="X418" i="9"/>
  <c r="V418" i="9"/>
  <c r="W418" i="9" s="1"/>
  <c r="T418" i="9"/>
  <c r="U418" i="9" s="1"/>
  <c r="R418" i="9"/>
  <c r="Q418" i="9"/>
  <c r="X417" i="9"/>
  <c r="V417" i="9"/>
  <c r="W417" i="9" s="1"/>
  <c r="T417" i="9"/>
  <c r="U417" i="9" s="1"/>
  <c r="R417" i="9"/>
  <c r="Q417" i="9"/>
  <c r="O417" i="9"/>
  <c r="P417" i="9" s="1"/>
  <c r="X416" i="9"/>
  <c r="V416" i="9"/>
  <c r="W416" i="9" s="1"/>
  <c r="T416" i="9"/>
  <c r="U416" i="9" s="1"/>
  <c r="R416" i="9"/>
  <c r="Q416" i="9"/>
  <c r="X415" i="9"/>
  <c r="V415" i="9"/>
  <c r="W415" i="9" s="1"/>
  <c r="T415" i="9"/>
  <c r="U415" i="9" s="1"/>
  <c r="R415" i="9"/>
  <c r="Q415" i="9"/>
  <c r="X414" i="9"/>
  <c r="V414" i="9"/>
  <c r="W414" i="9" s="1"/>
  <c r="T414" i="9"/>
  <c r="U414" i="9" s="1"/>
  <c r="R414" i="9"/>
  <c r="Q414" i="9"/>
  <c r="X413" i="9"/>
  <c r="V413" i="9"/>
  <c r="W413" i="9" s="1"/>
  <c r="T413" i="9"/>
  <c r="U413" i="9" s="1"/>
  <c r="R413" i="9"/>
  <c r="Q413" i="9"/>
  <c r="X412" i="9"/>
  <c r="V412" i="9"/>
  <c r="W412" i="9" s="1"/>
  <c r="T412" i="9"/>
  <c r="U412" i="9" s="1"/>
  <c r="R412" i="9"/>
  <c r="Q412" i="9"/>
  <c r="X411" i="9"/>
  <c r="V411" i="9"/>
  <c r="W411" i="9" s="1"/>
  <c r="T411" i="9"/>
  <c r="U411" i="9" s="1"/>
  <c r="R411" i="9"/>
  <c r="Q411" i="9"/>
  <c r="X410" i="9"/>
  <c r="V410" i="9"/>
  <c r="W410" i="9" s="1"/>
  <c r="T410" i="9"/>
  <c r="U410" i="9" s="1"/>
  <c r="R410" i="9"/>
  <c r="Q410" i="9"/>
  <c r="O410" i="9"/>
  <c r="P410" i="9" s="1"/>
  <c r="X409" i="9"/>
  <c r="V409" i="9"/>
  <c r="W409" i="9" s="1"/>
  <c r="T409" i="9"/>
  <c r="U409" i="9" s="1"/>
  <c r="R409" i="9"/>
  <c r="Q409" i="9"/>
  <c r="X408" i="9"/>
  <c r="V408" i="9"/>
  <c r="W408" i="9" s="1"/>
  <c r="T408" i="9"/>
  <c r="U408" i="9" s="1"/>
  <c r="R408" i="9"/>
  <c r="Q408" i="9"/>
  <c r="X407" i="9"/>
  <c r="V407" i="9"/>
  <c r="W407" i="9" s="1"/>
  <c r="T407" i="9"/>
  <c r="U407" i="9" s="1"/>
  <c r="R407" i="9"/>
  <c r="Q407" i="9"/>
  <c r="O407" i="9"/>
  <c r="P407" i="9" s="1"/>
  <c r="X406" i="9"/>
  <c r="V406" i="9"/>
  <c r="W406" i="9" s="1"/>
  <c r="T406" i="9"/>
  <c r="U406" i="9" s="1"/>
  <c r="R406" i="9"/>
  <c r="Q406" i="9"/>
  <c r="X405" i="9"/>
  <c r="V405" i="9"/>
  <c r="W405" i="9" s="1"/>
  <c r="T405" i="9"/>
  <c r="U405" i="9" s="1"/>
  <c r="R405" i="9"/>
  <c r="Q405" i="9"/>
  <c r="X404" i="9"/>
  <c r="V404" i="9"/>
  <c r="W404" i="9" s="1"/>
  <c r="T404" i="9"/>
  <c r="U404" i="9" s="1"/>
  <c r="R404" i="9"/>
  <c r="Q404" i="9"/>
  <c r="X403" i="9"/>
  <c r="V403" i="9"/>
  <c r="W403" i="9" s="1"/>
  <c r="T403" i="9"/>
  <c r="U403" i="9" s="1"/>
  <c r="R403" i="9"/>
  <c r="Q403" i="9"/>
  <c r="O403" i="9"/>
  <c r="P403" i="9" s="1"/>
  <c r="X402" i="9"/>
  <c r="V402" i="9"/>
  <c r="W402" i="9" s="1"/>
  <c r="T402" i="9"/>
  <c r="U402" i="9" s="1"/>
  <c r="R402" i="9"/>
  <c r="Q402" i="9"/>
  <c r="X401" i="9"/>
  <c r="V401" i="9"/>
  <c r="W401" i="9" s="1"/>
  <c r="T401" i="9"/>
  <c r="U401" i="9" s="1"/>
  <c r="R401" i="9"/>
  <c r="Q401" i="9"/>
  <c r="O401" i="9"/>
  <c r="P401" i="9" s="1"/>
  <c r="X400" i="9"/>
  <c r="V400" i="9"/>
  <c r="W400" i="9" s="1"/>
  <c r="T400" i="9"/>
  <c r="U400" i="9" s="1"/>
  <c r="R400" i="9"/>
  <c r="Q400" i="9"/>
  <c r="O400" i="9"/>
  <c r="P400" i="9" s="1"/>
  <c r="X399" i="9"/>
  <c r="V399" i="9"/>
  <c r="W399" i="9" s="1"/>
  <c r="T399" i="9"/>
  <c r="U399" i="9" s="1"/>
  <c r="R399" i="9"/>
  <c r="Q399" i="9"/>
  <c r="O399" i="9"/>
  <c r="P399" i="9" s="1"/>
  <c r="X398" i="9"/>
  <c r="V398" i="9"/>
  <c r="W398" i="9" s="1"/>
  <c r="T398" i="9"/>
  <c r="U398" i="9" s="1"/>
  <c r="R398" i="9"/>
  <c r="Q398" i="9"/>
  <c r="X397" i="9"/>
  <c r="V397" i="9"/>
  <c r="W397" i="9" s="1"/>
  <c r="T397" i="9"/>
  <c r="U397" i="9" s="1"/>
  <c r="R397" i="9"/>
  <c r="Q397" i="9"/>
  <c r="X396" i="9"/>
  <c r="V396" i="9"/>
  <c r="W396" i="9" s="1"/>
  <c r="T396" i="9"/>
  <c r="U396" i="9" s="1"/>
  <c r="R396" i="9"/>
  <c r="Q396" i="9"/>
  <c r="X395" i="9"/>
  <c r="V395" i="9"/>
  <c r="W395" i="9" s="1"/>
  <c r="T395" i="9"/>
  <c r="U395" i="9" s="1"/>
  <c r="R395" i="9"/>
  <c r="Q395" i="9"/>
  <c r="O395" i="9"/>
  <c r="P395" i="9" s="1"/>
  <c r="X394" i="9"/>
  <c r="V394" i="9"/>
  <c r="W394" i="9" s="1"/>
  <c r="T394" i="9"/>
  <c r="U394" i="9" s="1"/>
  <c r="R394" i="9"/>
  <c r="Q394" i="9"/>
  <c r="O394" i="9"/>
  <c r="P394" i="9" s="1"/>
  <c r="X393" i="9"/>
  <c r="V393" i="9"/>
  <c r="W393" i="9" s="1"/>
  <c r="T393" i="9"/>
  <c r="U393" i="9" s="1"/>
  <c r="R393" i="9"/>
  <c r="Q393" i="9"/>
  <c r="O393" i="9"/>
  <c r="P393" i="9" s="1"/>
  <c r="X392" i="9"/>
  <c r="V392" i="9"/>
  <c r="W392" i="9" s="1"/>
  <c r="T392" i="9"/>
  <c r="U392" i="9" s="1"/>
  <c r="R392" i="9"/>
  <c r="Q392" i="9"/>
  <c r="O392" i="9"/>
  <c r="P392" i="9" s="1"/>
  <c r="X391" i="9"/>
  <c r="V391" i="9"/>
  <c r="W391" i="9" s="1"/>
  <c r="T391" i="9"/>
  <c r="U391" i="9" s="1"/>
  <c r="R391" i="9"/>
  <c r="Q391" i="9"/>
  <c r="X390" i="9"/>
  <c r="V390" i="9"/>
  <c r="W390" i="9" s="1"/>
  <c r="T390" i="9"/>
  <c r="U390" i="9" s="1"/>
  <c r="R390" i="9"/>
  <c r="Q390" i="9"/>
  <c r="X389" i="9"/>
  <c r="V389" i="9"/>
  <c r="W389" i="9" s="1"/>
  <c r="T389" i="9"/>
  <c r="U389" i="9" s="1"/>
  <c r="R389" i="9"/>
  <c r="Q389" i="9"/>
  <c r="X388" i="9"/>
  <c r="V388" i="9"/>
  <c r="W388" i="9" s="1"/>
  <c r="T388" i="9"/>
  <c r="U388" i="9" s="1"/>
  <c r="R388" i="9"/>
  <c r="Q388" i="9"/>
  <c r="X387" i="9"/>
  <c r="V387" i="9"/>
  <c r="W387" i="9" s="1"/>
  <c r="T387" i="9"/>
  <c r="U387" i="9" s="1"/>
  <c r="R387" i="9"/>
  <c r="Q387" i="9"/>
  <c r="O387" i="9"/>
  <c r="P387" i="9" s="1"/>
  <c r="X386" i="9"/>
  <c r="V386" i="9"/>
  <c r="W386" i="9" s="1"/>
  <c r="T386" i="9"/>
  <c r="U386" i="9" s="1"/>
  <c r="R386" i="9"/>
  <c r="Q386" i="9"/>
  <c r="X385" i="9"/>
  <c r="V385" i="9"/>
  <c r="W385" i="9" s="1"/>
  <c r="T385" i="9"/>
  <c r="U385" i="9" s="1"/>
  <c r="R385" i="9"/>
  <c r="Q385" i="9"/>
  <c r="X384" i="9"/>
  <c r="V384" i="9"/>
  <c r="W384" i="9" s="1"/>
  <c r="T384" i="9"/>
  <c r="U384" i="9" s="1"/>
  <c r="R384" i="9"/>
  <c r="Q384" i="9"/>
  <c r="O384" i="9"/>
  <c r="P384" i="9" s="1"/>
  <c r="X383" i="9"/>
  <c r="V383" i="9"/>
  <c r="W383" i="9" s="1"/>
  <c r="T383" i="9"/>
  <c r="U383" i="9" s="1"/>
  <c r="R383" i="9"/>
  <c r="Q383" i="9"/>
  <c r="O383" i="9"/>
  <c r="P383" i="9" s="1"/>
  <c r="X382" i="9"/>
  <c r="W382" i="9"/>
  <c r="V382" i="9"/>
  <c r="T382" i="9"/>
  <c r="U382" i="9" s="1"/>
  <c r="R382" i="9"/>
  <c r="Q382" i="9"/>
  <c r="X381" i="9"/>
  <c r="V381" i="9"/>
  <c r="W381" i="9" s="1"/>
  <c r="T381" i="9"/>
  <c r="U381" i="9" s="1"/>
  <c r="R381" i="9"/>
  <c r="Q381" i="9"/>
  <c r="X380" i="9"/>
  <c r="V380" i="9"/>
  <c r="W380" i="9" s="1"/>
  <c r="T380" i="9"/>
  <c r="U380" i="9" s="1"/>
  <c r="R380" i="9"/>
  <c r="Q380" i="9"/>
  <c r="X379" i="9"/>
  <c r="V379" i="9"/>
  <c r="W379" i="9" s="1"/>
  <c r="T379" i="9"/>
  <c r="U379" i="9" s="1"/>
  <c r="R379" i="9"/>
  <c r="Q379" i="9"/>
  <c r="O379" i="9"/>
  <c r="P379" i="9" s="1"/>
  <c r="X378" i="9"/>
  <c r="V378" i="9"/>
  <c r="W378" i="9" s="1"/>
  <c r="T378" i="9"/>
  <c r="U378" i="9" s="1"/>
  <c r="R378" i="9"/>
  <c r="Q378" i="9"/>
  <c r="X377" i="9"/>
  <c r="V377" i="9"/>
  <c r="W377" i="9" s="1"/>
  <c r="T377" i="9"/>
  <c r="U377" i="9" s="1"/>
  <c r="R377" i="9"/>
  <c r="Q377" i="9"/>
  <c r="X376" i="9"/>
  <c r="V376" i="9"/>
  <c r="W376" i="9" s="1"/>
  <c r="T376" i="9"/>
  <c r="U376" i="9" s="1"/>
  <c r="R376" i="9"/>
  <c r="Q376" i="9"/>
  <c r="C375" i="9"/>
  <c r="O375" i="9" s="1"/>
  <c r="P375" i="9" s="1"/>
  <c r="C374" i="9"/>
  <c r="O374" i="9" s="1"/>
  <c r="P374" i="9" s="1"/>
  <c r="C373" i="9"/>
  <c r="O373" i="9" s="1"/>
  <c r="P373" i="9" s="1"/>
  <c r="C372" i="9"/>
  <c r="C371" i="9"/>
  <c r="O371" i="9" s="1"/>
  <c r="P371" i="9" s="1"/>
  <c r="C370" i="9"/>
  <c r="O370" i="9" s="1"/>
  <c r="P370" i="9" s="1"/>
  <c r="C369" i="9"/>
  <c r="C368" i="9"/>
  <c r="C367" i="9"/>
  <c r="O367" i="9" s="1"/>
  <c r="P367" i="9" s="1"/>
  <c r="C366" i="9"/>
  <c r="O366" i="9" s="1"/>
  <c r="P366" i="9" s="1"/>
  <c r="C365" i="9"/>
  <c r="C364" i="9"/>
  <c r="O364" i="9" s="1"/>
  <c r="P364" i="9" s="1"/>
  <c r="C363" i="9"/>
  <c r="O363" i="9" s="1"/>
  <c r="P363" i="9" s="1"/>
  <c r="C362" i="9"/>
  <c r="C361" i="9"/>
  <c r="O361" i="9" s="1"/>
  <c r="P361" i="9" s="1"/>
  <c r="C360" i="9"/>
  <c r="C359" i="9"/>
  <c r="O359" i="9" s="1"/>
  <c r="P359" i="9" s="1"/>
  <c r="C358" i="9"/>
  <c r="O358" i="9" s="1"/>
  <c r="P358" i="9" s="1"/>
  <c r="C357" i="9"/>
  <c r="O357" i="9" s="1"/>
  <c r="P357" i="9" s="1"/>
  <c r="C356" i="9"/>
  <c r="C355" i="9"/>
  <c r="O355" i="9" s="1"/>
  <c r="P355" i="9" s="1"/>
  <c r="C354" i="9"/>
  <c r="O354" i="9" s="1"/>
  <c r="P354" i="9" s="1"/>
  <c r="C353" i="9"/>
  <c r="O353" i="9" s="1"/>
  <c r="P353" i="9" s="1"/>
  <c r="C352" i="9"/>
  <c r="O352" i="9" s="1"/>
  <c r="P352" i="9" s="1"/>
  <c r="C351" i="9"/>
  <c r="O351" i="9" s="1"/>
  <c r="P351" i="9" s="1"/>
  <c r="C350" i="9"/>
  <c r="O350" i="9" s="1"/>
  <c r="P350" i="9" s="1"/>
  <c r="C349" i="9"/>
  <c r="O349" i="9" s="1"/>
  <c r="P349" i="9" s="1"/>
  <c r="C348" i="9"/>
  <c r="C347" i="9"/>
  <c r="O347" i="9" s="1"/>
  <c r="P347" i="9" s="1"/>
  <c r="C346" i="9"/>
  <c r="O346" i="9" s="1"/>
  <c r="P346" i="9" s="1"/>
  <c r="C345" i="9"/>
  <c r="O345" i="9" s="1"/>
  <c r="P345" i="9" s="1"/>
  <c r="C344" i="9"/>
  <c r="C343" i="9"/>
  <c r="O343" i="9" s="1"/>
  <c r="P343" i="9" s="1"/>
  <c r="C342" i="9"/>
  <c r="C341" i="9"/>
  <c r="O341" i="9" s="1"/>
  <c r="P341" i="9" s="1"/>
  <c r="C340" i="9"/>
  <c r="C339" i="9"/>
  <c r="O339" i="9" s="1"/>
  <c r="P339" i="9" s="1"/>
  <c r="C338" i="9"/>
  <c r="O338" i="9" s="1"/>
  <c r="P338" i="9" s="1"/>
  <c r="C337" i="9"/>
  <c r="O337" i="9" s="1"/>
  <c r="P337" i="9" s="1"/>
  <c r="C336" i="9"/>
  <c r="C335" i="9"/>
  <c r="O335" i="9" s="1"/>
  <c r="P335" i="9" s="1"/>
  <c r="C334" i="9"/>
  <c r="C333" i="9"/>
  <c r="O333" i="9" s="1"/>
  <c r="P333" i="9" s="1"/>
  <c r="C332" i="9"/>
  <c r="O332" i="9" s="1"/>
  <c r="P332" i="9" s="1"/>
  <c r="C331" i="9"/>
  <c r="O331" i="9" s="1"/>
  <c r="P331" i="9" s="1"/>
  <c r="C330" i="9"/>
  <c r="O330" i="9" s="1"/>
  <c r="P330" i="9" s="1"/>
  <c r="C329" i="9"/>
  <c r="O329" i="9" s="1"/>
  <c r="P329" i="9" s="1"/>
  <c r="C327" i="9"/>
  <c r="C326" i="9"/>
  <c r="O326" i="9" s="1"/>
  <c r="P326" i="9" s="1"/>
  <c r="C325" i="9"/>
  <c r="C324" i="9"/>
  <c r="O324" i="9" s="1"/>
  <c r="P324" i="9" s="1"/>
  <c r="C323" i="9"/>
  <c r="C322" i="9"/>
  <c r="O322" i="9" s="1"/>
  <c r="P322" i="9" s="1"/>
  <c r="C321" i="9"/>
  <c r="C320" i="9"/>
  <c r="O320" i="9" s="1"/>
  <c r="P320" i="9" s="1"/>
  <c r="C319" i="9"/>
  <c r="C318" i="9"/>
  <c r="O318" i="9" s="1"/>
  <c r="P318" i="9" s="1"/>
  <c r="C317" i="9"/>
  <c r="C316" i="9"/>
  <c r="O316" i="9" s="1"/>
  <c r="P316" i="9" s="1"/>
  <c r="C315" i="9"/>
  <c r="O315" i="9" s="1"/>
  <c r="P315" i="9" s="1"/>
  <c r="C314" i="9"/>
  <c r="O314" i="9" s="1"/>
  <c r="P314" i="9" s="1"/>
  <c r="C313" i="9"/>
  <c r="O313" i="9" s="1"/>
  <c r="P313" i="9" s="1"/>
  <c r="C312" i="9"/>
  <c r="O312" i="9" s="1"/>
  <c r="P312" i="9" s="1"/>
  <c r="C311" i="9"/>
  <c r="O311" i="9" s="1"/>
  <c r="P311" i="9" s="1"/>
  <c r="C310" i="9"/>
  <c r="O310" i="9" s="1"/>
  <c r="P310" i="9" s="1"/>
  <c r="C309" i="9"/>
  <c r="O309" i="9" s="1"/>
  <c r="P309" i="9" s="1"/>
  <c r="C308" i="9"/>
  <c r="O308" i="9" s="1"/>
  <c r="P308" i="9" s="1"/>
  <c r="C307" i="9"/>
  <c r="C306" i="9"/>
  <c r="O306" i="9" s="1"/>
  <c r="P306" i="9" s="1"/>
  <c r="C305" i="9"/>
  <c r="O305" i="9" s="1"/>
  <c r="P305" i="9" s="1"/>
  <c r="C304" i="9"/>
  <c r="C303" i="9"/>
  <c r="C302" i="9"/>
  <c r="O302" i="9" s="1"/>
  <c r="P302" i="9" s="1"/>
  <c r="C301" i="9"/>
  <c r="O301" i="9" s="1"/>
  <c r="P301" i="9" s="1"/>
  <c r="C300" i="9"/>
  <c r="O300" i="9" s="1"/>
  <c r="P300" i="9" s="1"/>
  <c r="C299" i="9"/>
  <c r="O299" i="9" s="1"/>
  <c r="P299" i="9" s="1"/>
  <c r="C298" i="9"/>
  <c r="O298" i="9" s="1"/>
  <c r="P298" i="9" s="1"/>
  <c r="C297" i="9"/>
  <c r="O297" i="9" s="1"/>
  <c r="P297" i="9" s="1"/>
  <c r="C296" i="9"/>
  <c r="O296" i="9" s="1"/>
  <c r="P296" i="9" s="1"/>
  <c r="C295" i="9"/>
  <c r="X474" i="9"/>
  <c r="V474" i="9"/>
  <c r="W474" i="9" s="1"/>
  <c r="T474" i="9"/>
  <c r="U474" i="9" s="1"/>
  <c r="R474" i="9"/>
  <c r="Q474" i="9"/>
  <c r="X473" i="9"/>
  <c r="V473" i="9"/>
  <c r="W473" i="9" s="1"/>
  <c r="T473" i="9"/>
  <c r="U473" i="9" s="1"/>
  <c r="R473" i="9"/>
  <c r="Q473" i="9"/>
  <c r="X472" i="9"/>
  <c r="V472" i="9"/>
  <c r="W472" i="9" s="1"/>
  <c r="T472" i="9"/>
  <c r="U472" i="9" s="1"/>
  <c r="R472" i="9"/>
  <c r="Q472" i="9"/>
  <c r="X471" i="9"/>
  <c r="V471" i="9"/>
  <c r="W471" i="9" s="1"/>
  <c r="T471" i="9"/>
  <c r="U471" i="9" s="1"/>
  <c r="R471" i="9"/>
  <c r="Q471" i="9"/>
  <c r="X470" i="9"/>
  <c r="V470" i="9"/>
  <c r="W470" i="9" s="1"/>
  <c r="T470" i="9"/>
  <c r="U470" i="9" s="1"/>
  <c r="R470" i="9"/>
  <c r="Q470" i="9"/>
  <c r="O470" i="9"/>
  <c r="P470" i="9" s="1"/>
  <c r="X469" i="9"/>
  <c r="V469" i="9"/>
  <c r="W469" i="9" s="1"/>
  <c r="T469" i="9"/>
  <c r="U469" i="9" s="1"/>
  <c r="R469" i="9"/>
  <c r="Q469" i="9"/>
  <c r="X468" i="9"/>
  <c r="V468" i="9"/>
  <c r="W468" i="9" s="1"/>
  <c r="T468" i="9"/>
  <c r="U468" i="9" s="1"/>
  <c r="R468" i="9"/>
  <c r="Q468" i="9"/>
  <c r="O468" i="9"/>
  <c r="P468" i="9" s="1"/>
  <c r="X467" i="9"/>
  <c r="V467" i="9"/>
  <c r="W467" i="9" s="1"/>
  <c r="T467" i="9"/>
  <c r="U467" i="9" s="1"/>
  <c r="R467" i="9"/>
  <c r="Q467" i="9"/>
  <c r="X466" i="9"/>
  <c r="V466" i="9"/>
  <c r="W466" i="9" s="1"/>
  <c r="T466" i="9"/>
  <c r="U466" i="9" s="1"/>
  <c r="R466" i="9"/>
  <c r="Q466" i="9"/>
  <c r="O466" i="9"/>
  <c r="P466" i="9" s="1"/>
  <c r="X375" i="9"/>
  <c r="V375" i="9"/>
  <c r="W375" i="9" s="1"/>
  <c r="T375" i="9"/>
  <c r="U375" i="9" s="1"/>
  <c r="R375" i="9"/>
  <c r="Q375" i="9"/>
  <c r="X374" i="9"/>
  <c r="V374" i="9"/>
  <c r="W374" i="9" s="1"/>
  <c r="T374" i="9"/>
  <c r="U374" i="9" s="1"/>
  <c r="R374" i="9"/>
  <c r="Q374" i="9"/>
  <c r="X373" i="9"/>
  <c r="V373" i="9"/>
  <c r="W373" i="9" s="1"/>
  <c r="T373" i="9"/>
  <c r="U373" i="9" s="1"/>
  <c r="R373" i="9"/>
  <c r="Q373" i="9"/>
  <c r="X372" i="9"/>
  <c r="V372" i="9"/>
  <c r="W372" i="9" s="1"/>
  <c r="T372" i="9"/>
  <c r="U372" i="9" s="1"/>
  <c r="R372" i="9"/>
  <c r="Q372" i="9"/>
  <c r="O372" i="9"/>
  <c r="P372" i="9" s="1"/>
  <c r="X371" i="9"/>
  <c r="V371" i="9"/>
  <c r="W371" i="9" s="1"/>
  <c r="T371" i="9"/>
  <c r="U371" i="9" s="1"/>
  <c r="R371" i="9"/>
  <c r="Q371" i="9"/>
  <c r="X370" i="9"/>
  <c r="V370" i="9"/>
  <c r="W370" i="9" s="1"/>
  <c r="T370" i="9"/>
  <c r="U370" i="9" s="1"/>
  <c r="R370" i="9"/>
  <c r="Q370" i="9"/>
  <c r="X369" i="9"/>
  <c r="V369" i="9"/>
  <c r="W369" i="9" s="1"/>
  <c r="T369" i="9"/>
  <c r="U369" i="9" s="1"/>
  <c r="R369" i="9"/>
  <c r="Q369" i="9"/>
  <c r="O369" i="9"/>
  <c r="P369" i="9" s="1"/>
  <c r="X368" i="9"/>
  <c r="V368" i="9"/>
  <c r="W368" i="9" s="1"/>
  <c r="T368" i="9"/>
  <c r="U368" i="9" s="1"/>
  <c r="R368" i="9"/>
  <c r="Q368" i="9"/>
  <c r="O368" i="9"/>
  <c r="P368" i="9" s="1"/>
  <c r="X367" i="9"/>
  <c r="V367" i="9"/>
  <c r="W367" i="9" s="1"/>
  <c r="T367" i="9"/>
  <c r="U367" i="9" s="1"/>
  <c r="R367" i="9"/>
  <c r="Q367" i="9"/>
  <c r="X366" i="9"/>
  <c r="V366" i="9"/>
  <c r="W366" i="9" s="1"/>
  <c r="T366" i="9"/>
  <c r="U366" i="9" s="1"/>
  <c r="R366" i="9"/>
  <c r="Q366" i="9"/>
  <c r="X365" i="9"/>
  <c r="V365" i="9"/>
  <c r="W365" i="9" s="1"/>
  <c r="T365" i="9"/>
  <c r="U365" i="9" s="1"/>
  <c r="R365" i="9"/>
  <c r="Q365" i="9"/>
  <c r="O365" i="9"/>
  <c r="P365" i="9" s="1"/>
  <c r="X364" i="9"/>
  <c r="V364" i="9"/>
  <c r="W364" i="9" s="1"/>
  <c r="T364" i="9"/>
  <c r="U364" i="9" s="1"/>
  <c r="R364" i="9"/>
  <c r="Q364" i="9"/>
  <c r="X363" i="9"/>
  <c r="V363" i="9"/>
  <c r="W363" i="9" s="1"/>
  <c r="T363" i="9"/>
  <c r="U363" i="9" s="1"/>
  <c r="R363" i="9"/>
  <c r="Q363" i="9"/>
  <c r="X362" i="9"/>
  <c r="V362" i="9"/>
  <c r="W362" i="9" s="1"/>
  <c r="T362" i="9"/>
  <c r="U362" i="9" s="1"/>
  <c r="R362" i="9"/>
  <c r="Q362" i="9"/>
  <c r="O362" i="9"/>
  <c r="P362" i="9" s="1"/>
  <c r="X361" i="9"/>
  <c r="V361" i="9"/>
  <c r="W361" i="9" s="1"/>
  <c r="T361" i="9"/>
  <c r="U361" i="9" s="1"/>
  <c r="R361" i="9"/>
  <c r="Q361" i="9"/>
  <c r="X360" i="9"/>
  <c r="V360" i="9"/>
  <c r="W360" i="9" s="1"/>
  <c r="T360" i="9"/>
  <c r="U360" i="9" s="1"/>
  <c r="R360" i="9"/>
  <c r="Q360" i="9"/>
  <c r="O360" i="9"/>
  <c r="P360" i="9" s="1"/>
  <c r="X359" i="9"/>
  <c r="V359" i="9"/>
  <c r="W359" i="9" s="1"/>
  <c r="T359" i="9"/>
  <c r="U359" i="9" s="1"/>
  <c r="R359" i="9"/>
  <c r="Q359" i="9"/>
  <c r="X358" i="9"/>
  <c r="V358" i="9"/>
  <c r="W358" i="9" s="1"/>
  <c r="T358" i="9"/>
  <c r="U358" i="9" s="1"/>
  <c r="R358" i="9"/>
  <c r="Q358" i="9"/>
  <c r="X357" i="9"/>
  <c r="V357" i="9"/>
  <c r="W357" i="9" s="1"/>
  <c r="T357" i="9"/>
  <c r="U357" i="9" s="1"/>
  <c r="R357" i="9"/>
  <c r="Q357" i="9"/>
  <c r="X356" i="9"/>
  <c r="V356" i="9"/>
  <c r="W356" i="9" s="1"/>
  <c r="T356" i="9"/>
  <c r="U356" i="9" s="1"/>
  <c r="R356" i="9"/>
  <c r="Q356" i="9"/>
  <c r="O356" i="9"/>
  <c r="P356" i="9" s="1"/>
  <c r="X355" i="9"/>
  <c r="V355" i="9"/>
  <c r="W355" i="9" s="1"/>
  <c r="T355" i="9"/>
  <c r="U355" i="9" s="1"/>
  <c r="R355" i="9"/>
  <c r="Q355" i="9"/>
  <c r="X354" i="9"/>
  <c r="V354" i="9"/>
  <c r="W354" i="9" s="1"/>
  <c r="T354" i="9"/>
  <c r="U354" i="9" s="1"/>
  <c r="R354" i="9"/>
  <c r="Q354" i="9"/>
  <c r="X353" i="9"/>
  <c r="V353" i="9"/>
  <c r="W353" i="9" s="1"/>
  <c r="T353" i="9"/>
  <c r="U353" i="9" s="1"/>
  <c r="R353" i="9"/>
  <c r="Q353" i="9"/>
  <c r="X352" i="9"/>
  <c r="V352" i="9"/>
  <c r="W352" i="9" s="1"/>
  <c r="T352" i="9"/>
  <c r="U352" i="9" s="1"/>
  <c r="R352" i="9"/>
  <c r="Q352" i="9"/>
  <c r="X351" i="9"/>
  <c r="V351" i="9"/>
  <c r="W351" i="9" s="1"/>
  <c r="T351" i="9"/>
  <c r="U351" i="9" s="1"/>
  <c r="R351" i="9"/>
  <c r="Q351" i="9"/>
  <c r="X350" i="9"/>
  <c r="V350" i="9"/>
  <c r="W350" i="9" s="1"/>
  <c r="T350" i="9"/>
  <c r="U350" i="9" s="1"/>
  <c r="R350" i="9"/>
  <c r="Q350" i="9"/>
  <c r="X349" i="9"/>
  <c r="V349" i="9"/>
  <c r="W349" i="9" s="1"/>
  <c r="T349" i="9"/>
  <c r="U349" i="9" s="1"/>
  <c r="R349" i="9"/>
  <c r="Q349" i="9"/>
  <c r="X348" i="9"/>
  <c r="V348" i="9"/>
  <c r="W348" i="9" s="1"/>
  <c r="T348" i="9"/>
  <c r="U348" i="9" s="1"/>
  <c r="R348" i="9"/>
  <c r="Q348" i="9"/>
  <c r="O348" i="9"/>
  <c r="P348" i="9" s="1"/>
  <c r="X347" i="9"/>
  <c r="V347" i="9"/>
  <c r="W347" i="9" s="1"/>
  <c r="T347" i="9"/>
  <c r="U347" i="9" s="1"/>
  <c r="R347" i="9"/>
  <c r="Q347" i="9"/>
  <c r="X346" i="9"/>
  <c r="V346" i="9"/>
  <c r="W346" i="9" s="1"/>
  <c r="T346" i="9"/>
  <c r="U346" i="9" s="1"/>
  <c r="R346" i="9"/>
  <c r="Q346" i="9"/>
  <c r="X345" i="9"/>
  <c r="V345" i="9"/>
  <c r="W345" i="9" s="1"/>
  <c r="T345" i="9"/>
  <c r="U345" i="9" s="1"/>
  <c r="R345" i="9"/>
  <c r="Q345" i="9"/>
  <c r="X344" i="9"/>
  <c r="V344" i="9"/>
  <c r="W344" i="9" s="1"/>
  <c r="T344" i="9"/>
  <c r="U344" i="9" s="1"/>
  <c r="R344" i="9"/>
  <c r="Q344" i="9"/>
  <c r="O344" i="9"/>
  <c r="P344" i="9" s="1"/>
  <c r="X343" i="9"/>
  <c r="V343" i="9"/>
  <c r="W343" i="9" s="1"/>
  <c r="T343" i="9"/>
  <c r="U343" i="9" s="1"/>
  <c r="R343" i="9"/>
  <c r="Q343" i="9"/>
  <c r="X342" i="9"/>
  <c r="V342" i="9"/>
  <c r="W342" i="9" s="1"/>
  <c r="T342" i="9"/>
  <c r="U342" i="9" s="1"/>
  <c r="R342" i="9"/>
  <c r="Q342" i="9"/>
  <c r="O342" i="9"/>
  <c r="P342" i="9" s="1"/>
  <c r="X341" i="9"/>
  <c r="V341" i="9"/>
  <c r="W341" i="9" s="1"/>
  <c r="T341" i="9"/>
  <c r="U341" i="9" s="1"/>
  <c r="R341" i="9"/>
  <c r="Q341" i="9"/>
  <c r="X340" i="9"/>
  <c r="V340" i="9"/>
  <c r="W340" i="9" s="1"/>
  <c r="T340" i="9"/>
  <c r="U340" i="9" s="1"/>
  <c r="R340" i="9"/>
  <c r="Q340" i="9"/>
  <c r="O340" i="9"/>
  <c r="P340" i="9" s="1"/>
  <c r="X339" i="9"/>
  <c r="V339" i="9"/>
  <c r="W339" i="9" s="1"/>
  <c r="T339" i="9"/>
  <c r="U339" i="9" s="1"/>
  <c r="R339" i="9"/>
  <c r="Q339" i="9"/>
  <c r="X338" i="9"/>
  <c r="V338" i="9"/>
  <c r="W338" i="9" s="1"/>
  <c r="T338" i="9"/>
  <c r="U338" i="9" s="1"/>
  <c r="R338" i="9"/>
  <c r="Q338" i="9"/>
  <c r="X337" i="9"/>
  <c r="V337" i="9"/>
  <c r="W337" i="9" s="1"/>
  <c r="T337" i="9"/>
  <c r="U337" i="9" s="1"/>
  <c r="R337" i="9"/>
  <c r="Q337" i="9"/>
  <c r="X336" i="9"/>
  <c r="V336" i="9"/>
  <c r="W336" i="9" s="1"/>
  <c r="T336" i="9"/>
  <c r="U336" i="9" s="1"/>
  <c r="R336" i="9"/>
  <c r="Q336" i="9"/>
  <c r="O336" i="9"/>
  <c r="P336" i="9" s="1"/>
  <c r="X335" i="9"/>
  <c r="V335" i="9"/>
  <c r="W335" i="9" s="1"/>
  <c r="T335" i="9"/>
  <c r="U335" i="9" s="1"/>
  <c r="R335" i="9"/>
  <c r="Q335" i="9"/>
  <c r="X334" i="9"/>
  <c r="V334" i="9"/>
  <c r="W334" i="9" s="1"/>
  <c r="T334" i="9"/>
  <c r="U334" i="9" s="1"/>
  <c r="R334" i="9"/>
  <c r="Q334" i="9"/>
  <c r="O334" i="9"/>
  <c r="P334" i="9" s="1"/>
  <c r="X333" i="9"/>
  <c r="V333" i="9"/>
  <c r="W333" i="9" s="1"/>
  <c r="T333" i="9"/>
  <c r="U333" i="9" s="1"/>
  <c r="R333" i="9"/>
  <c r="Q333" i="9"/>
  <c r="X332" i="9"/>
  <c r="V332" i="9"/>
  <c r="W332" i="9" s="1"/>
  <c r="T332" i="9"/>
  <c r="U332" i="9" s="1"/>
  <c r="R332" i="9"/>
  <c r="Q332" i="9"/>
  <c r="X331" i="9"/>
  <c r="V331" i="9"/>
  <c r="W331" i="9" s="1"/>
  <c r="T331" i="9"/>
  <c r="U331" i="9" s="1"/>
  <c r="R331" i="9"/>
  <c r="Q331" i="9"/>
  <c r="X330" i="9"/>
  <c r="V330" i="9"/>
  <c r="W330" i="9" s="1"/>
  <c r="T330" i="9"/>
  <c r="U330" i="9" s="1"/>
  <c r="R330" i="9"/>
  <c r="Q330" i="9"/>
  <c r="X329" i="9"/>
  <c r="V329" i="9"/>
  <c r="W329" i="9" s="1"/>
  <c r="T329" i="9"/>
  <c r="U329" i="9" s="1"/>
  <c r="R329" i="9"/>
  <c r="Q329" i="9"/>
  <c r="X328" i="9"/>
  <c r="V328" i="9"/>
  <c r="W328" i="9" s="1"/>
  <c r="T328" i="9"/>
  <c r="U328" i="9" s="1"/>
  <c r="R328" i="9"/>
  <c r="Q328" i="9"/>
  <c r="O328" i="9"/>
  <c r="P328" i="9" s="1"/>
  <c r="X327" i="9"/>
  <c r="V327" i="9"/>
  <c r="W327" i="9" s="1"/>
  <c r="T327" i="9"/>
  <c r="U327" i="9" s="1"/>
  <c r="R327" i="9"/>
  <c r="Q327" i="9"/>
  <c r="O327" i="9"/>
  <c r="P327" i="9" s="1"/>
  <c r="X326" i="9"/>
  <c r="V326" i="9"/>
  <c r="W326" i="9" s="1"/>
  <c r="T326" i="9"/>
  <c r="U326" i="9" s="1"/>
  <c r="R326" i="9"/>
  <c r="Q326" i="9"/>
  <c r="X325" i="9"/>
  <c r="V325" i="9"/>
  <c r="W325" i="9" s="1"/>
  <c r="T325" i="9"/>
  <c r="U325" i="9" s="1"/>
  <c r="R325" i="9"/>
  <c r="Q325" i="9"/>
  <c r="O325" i="9"/>
  <c r="P325" i="9" s="1"/>
  <c r="X324" i="9"/>
  <c r="V324" i="9"/>
  <c r="W324" i="9" s="1"/>
  <c r="T324" i="9"/>
  <c r="U324" i="9" s="1"/>
  <c r="R324" i="9"/>
  <c r="Q324" i="9"/>
  <c r="X323" i="9"/>
  <c r="V323" i="9"/>
  <c r="W323" i="9" s="1"/>
  <c r="T323" i="9"/>
  <c r="U323" i="9" s="1"/>
  <c r="R323" i="9"/>
  <c r="Q323" i="9"/>
  <c r="O323" i="9"/>
  <c r="P323" i="9" s="1"/>
  <c r="X322" i="9"/>
  <c r="V322" i="9"/>
  <c r="W322" i="9" s="1"/>
  <c r="T322" i="9"/>
  <c r="U322" i="9" s="1"/>
  <c r="R322" i="9"/>
  <c r="Q322" i="9"/>
  <c r="X321" i="9"/>
  <c r="V321" i="9"/>
  <c r="W321" i="9" s="1"/>
  <c r="T321" i="9"/>
  <c r="U321" i="9" s="1"/>
  <c r="R321" i="9"/>
  <c r="Q321" i="9"/>
  <c r="O321" i="9"/>
  <c r="P321" i="9" s="1"/>
  <c r="X320" i="9"/>
  <c r="V320" i="9"/>
  <c r="W320" i="9" s="1"/>
  <c r="T320" i="9"/>
  <c r="U320" i="9" s="1"/>
  <c r="R320" i="9"/>
  <c r="Q320" i="9"/>
  <c r="X319" i="9"/>
  <c r="V319" i="9"/>
  <c r="W319" i="9" s="1"/>
  <c r="T319" i="9"/>
  <c r="U319" i="9" s="1"/>
  <c r="R319" i="9"/>
  <c r="Q319" i="9"/>
  <c r="O319" i="9"/>
  <c r="P319" i="9" s="1"/>
  <c r="X318" i="9"/>
  <c r="V318" i="9"/>
  <c r="W318" i="9" s="1"/>
  <c r="T318" i="9"/>
  <c r="U318" i="9" s="1"/>
  <c r="R318" i="9"/>
  <c r="Q318" i="9"/>
  <c r="X317" i="9"/>
  <c r="V317" i="9"/>
  <c r="W317" i="9" s="1"/>
  <c r="T317" i="9"/>
  <c r="U317" i="9" s="1"/>
  <c r="R317" i="9"/>
  <c r="Q317" i="9"/>
  <c r="O317" i="9"/>
  <c r="P317" i="9" s="1"/>
  <c r="X316" i="9"/>
  <c r="V316" i="9"/>
  <c r="W316" i="9" s="1"/>
  <c r="T316" i="9"/>
  <c r="U316" i="9" s="1"/>
  <c r="R316" i="9"/>
  <c r="Q316" i="9"/>
  <c r="X315" i="9"/>
  <c r="V315" i="9"/>
  <c r="W315" i="9" s="1"/>
  <c r="T315" i="9"/>
  <c r="U315" i="9" s="1"/>
  <c r="R315" i="9"/>
  <c r="Q315" i="9"/>
  <c r="X314" i="9"/>
  <c r="V314" i="9"/>
  <c r="W314" i="9" s="1"/>
  <c r="T314" i="9"/>
  <c r="U314" i="9" s="1"/>
  <c r="R314" i="9"/>
  <c r="Q314" i="9"/>
  <c r="X313" i="9"/>
  <c r="V313" i="9"/>
  <c r="W313" i="9" s="1"/>
  <c r="T313" i="9"/>
  <c r="U313" i="9" s="1"/>
  <c r="R313" i="9"/>
  <c r="Q313" i="9"/>
  <c r="X312" i="9"/>
  <c r="V312" i="9"/>
  <c r="W312" i="9" s="1"/>
  <c r="T312" i="9"/>
  <c r="U312" i="9" s="1"/>
  <c r="R312" i="9"/>
  <c r="Q312" i="9"/>
  <c r="X311" i="9"/>
  <c r="V311" i="9"/>
  <c r="W311" i="9" s="1"/>
  <c r="T311" i="9"/>
  <c r="U311" i="9" s="1"/>
  <c r="R311" i="9"/>
  <c r="Q311" i="9"/>
  <c r="X310" i="9"/>
  <c r="V310" i="9"/>
  <c r="W310" i="9" s="1"/>
  <c r="T310" i="9"/>
  <c r="U310" i="9" s="1"/>
  <c r="R310" i="9"/>
  <c r="Q310" i="9"/>
  <c r="X309" i="9"/>
  <c r="V309" i="9"/>
  <c r="W309" i="9" s="1"/>
  <c r="T309" i="9"/>
  <c r="U309" i="9" s="1"/>
  <c r="R309" i="9"/>
  <c r="Q309" i="9"/>
  <c r="X308" i="9"/>
  <c r="V308" i="9"/>
  <c r="W308" i="9" s="1"/>
  <c r="T308" i="9"/>
  <c r="U308" i="9" s="1"/>
  <c r="R308" i="9"/>
  <c r="Q308" i="9"/>
  <c r="X307" i="9"/>
  <c r="V307" i="9"/>
  <c r="W307" i="9" s="1"/>
  <c r="T307" i="9"/>
  <c r="U307" i="9" s="1"/>
  <c r="R307" i="9"/>
  <c r="Q307" i="9"/>
  <c r="O307" i="9"/>
  <c r="P307" i="9" s="1"/>
  <c r="X306" i="9"/>
  <c r="V306" i="9"/>
  <c r="W306" i="9" s="1"/>
  <c r="T306" i="9"/>
  <c r="U306" i="9" s="1"/>
  <c r="R306" i="9"/>
  <c r="Q306" i="9"/>
  <c r="X305" i="9"/>
  <c r="V305" i="9"/>
  <c r="W305" i="9" s="1"/>
  <c r="T305" i="9"/>
  <c r="U305" i="9" s="1"/>
  <c r="R305" i="9"/>
  <c r="Q305" i="9"/>
  <c r="X304" i="9"/>
  <c r="V304" i="9"/>
  <c r="W304" i="9" s="1"/>
  <c r="T304" i="9"/>
  <c r="U304" i="9" s="1"/>
  <c r="R304" i="9"/>
  <c r="Q304" i="9"/>
  <c r="O304" i="9"/>
  <c r="P304" i="9" s="1"/>
  <c r="X303" i="9"/>
  <c r="V303" i="9"/>
  <c r="W303" i="9" s="1"/>
  <c r="T303" i="9"/>
  <c r="U303" i="9" s="1"/>
  <c r="R303" i="9"/>
  <c r="Q303" i="9"/>
  <c r="O303" i="9"/>
  <c r="P303" i="9" s="1"/>
  <c r="X302" i="9"/>
  <c r="V302" i="9"/>
  <c r="W302" i="9" s="1"/>
  <c r="T302" i="9"/>
  <c r="U302" i="9" s="1"/>
  <c r="R302" i="9"/>
  <c r="Q302" i="9"/>
  <c r="X301" i="9"/>
  <c r="V301" i="9"/>
  <c r="W301" i="9" s="1"/>
  <c r="T301" i="9"/>
  <c r="U301" i="9" s="1"/>
  <c r="R301" i="9"/>
  <c r="Q301" i="9"/>
  <c r="X300" i="9"/>
  <c r="V300" i="9"/>
  <c r="W300" i="9" s="1"/>
  <c r="T300" i="9"/>
  <c r="U300" i="9" s="1"/>
  <c r="R300" i="9"/>
  <c r="Q300" i="9"/>
  <c r="X299" i="9"/>
  <c r="V299" i="9"/>
  <c r="W299" i="9" s="1"/>
  <c r="T299" i="9"/>
  <c r="U299" i="9" s="1"/>
  <c r="R299" i="9"/>
  <c r="Q299" i="9"/>
  <c r="X298" i="9"/>
  <c r="V298" i="9"/>
  <c r="W298" i="9" s="1"/>
  <c r="T298" i="9"/>
  <c r="U298" i="9" s="1"/>
  <c r="R298" i="9"/>
  <c r="Q298" i="9"/>
  <c r="X297" i="9"/>
  <c r="V297" i="9"/>
  <c r="W297" i="9" s="1"/>
  <c r="T297" i="9"/>
  <c r="U297" i="9" s="1"/>
  <c r="R297" i="9"/>
  <c r="Q297" i="9"/>
  <c r="X296" i="9"/>
  <c r="V296" i="9"/>
  <c r="W296" i="9" s="1"/>
  <c r="T296" i="9"/>
  <c r="U296" i="9" s="1"/>
  <c r="R296" i="9"/>
  <c r="Q296" i="9"/>
  <c r="X295" i="9"/>
  <c r="V295" i="9"/>
  <c r="W295" i="9" s="1"/>
  <c r="T295" i="9"/>
  <c r="U295" i="9" s="1"/>
  <c r="R295" i="9"/>
  <c r="Q295" i="9"/>
  <c r="O295" i="9"/>
  <c r="P295" i="9" s="1"/>
  <c r="X291" i="9"/>
  <c r="V291" i="9"/>
  <c r="W291" i="9" s="1"/>
  <c r="T291" i="9"/>
  <c r="U291" i="9" s="1"/>
  <c r="R291" i="9"/>
  <c r="Q291" i="9"/>
  <c r="C291" i="9"/>
  <c r="O291" i="9" s="1"/>
  <c r="P291" i="9" s="1"/>
  <c r="V30" i="16" l="1"/>
  <c r="V29" i="16"/>
  <c r="V28" i="16"/>
  <c r="V27" i="16"/>
  <c r="V24" i="16"/>
  <c r="V89" i="16"/>
  <c r="T143" i="10" l="1"/>
  <c r="U143" i="10" s="1"/>
  <c r="T140" i="10"/>
  <c r="U140" i="10" s="1"/>
  <c r="T139" i="10"/>
  <c r="U139" i="10" s="1"/>
  <c r="X153" i="10"/>
  <c r="T153" i="10"/>
  <c r="U153" i="10" s="1"/>
  <c r="X176" i="9" l="1"/>
  <c r="V176" i="9"/>
  <c r="W176" i="9" s="1"/>
  <c r="T176" i="9"/>
  <c r="U176" i="9" s="1"/>
  <c r="R176" i="9"/>
  <c r="Q176" i="9"/>
  <c r="C176" i="9"/>
  <c r="O176" i="9" s="1"/>
  <c r="P176" i="9" s="1"/>
  <c r="X175" i="9"/>
  <c r="V175" i="9"/>
  <c r="W175" i="9" s="1"/>
  <c r="T175" i="9"/>
  <c r="U175" i="9" s="1"/>
  <c r="R175" i="9"/>
  <c r="Q175" i="9"/>
  <c r="C175" i="9"/>
  <c r="O175" i="9" s="1"/>
  <c r="P175" i="9" s="1"/>
  <c r="X167" i="9"/>
  <c r="V167" i="9"/>
  <c r="W167" i="9" s="1"/>
  <c r="T167" i="9"/>
  <c r="U167" i="9" s="1"/>
  <c r="R167" i="9"/>
  <c r="Q167" i="9"/>
  <c r="C167" i="9"/>
  <c r="O167" i="9" s="1"/>
  <c r="P167" i="9" s="1"/>
  <c r="X166" i="9"/>
  <c r="V166" i="9"/>
  <c r="W166" i="9" s="1"/>
  <c r="T166" i="9"/>
  <c r="U166" i="9" s="1"/>
  <c r="R166" i="9"/>
  <c r="Q166" i="9"/>
  <c r="C166" i="9"/>
  <c r="O166" i="9" s="1"/>
  <c r="P166" i="9" s="1"/>
  <c r="X158" i="9"/>
  <c r="V158" i="9"/>
  <c r="W158" i="9" s="1"/>
  <c r="T158" i="9"/>
  <c r="U158" i="9" s="1"/>
  <c r="R158" i="9"/>
  <c r="Q158" i="9"/>
  <c r="C158" i="9"/>
  <c r="O158" i="9" s="1"/>
  <c r="P158" i="9" s="1"/>
  <c r="X157" i="9"/>
  <c r="V157" i="9"/>
  <c r="W157" i="9" s="1"/>
  <c r="T157" i="9"/>
  <c r="U157" i="9" s="1"/>
  <c r="R157" i="9"/>
  <c r="Q157" i="9"/>
  <c r="C157" i="9"/>
  <c r="O157" i="9" s="1"/>
  <c r="P157" i="9" s="1"/>
  <c r="X149" i="9"/>
  <c r="V149" i="9"/>
  <c r="W149" i="9" s="1"/>
  <c r="T149" i="9"/>
  <c r="U149" i="9" s="1"/>
  <c r="R149" i="9"/>
  <c r="Q149" i="9"/>
  <c r="C149" i="9"/>
  <c r="O149" i="9" s="1"/>
  <c r="P149" i="9" s="1"/>
  <c r="X148" i="9"/>
  <c r="V148" i="9"/>
  <c r="W148" i="9" s="1"/>
  <c r="T148" i="9"/>
  <c r="U148" i="9" s="1"/>
  <c r="R148" i="9"/>
  <c r="Q148" i="9"/>
  <c r="C148" i="9"/>
  <c r="O148" i="9" s="1"/>
  <c r="P148" i="9" s="1"/>
  <c r="X140" i="9"/>
  <c r="V140" i="9"/>
  <c r="W140" i="9" s="1"/>
  <c r="T140" i="9"/>
  <c r="U140" i="9" s="1"/>
  <c r="R140" i="9"/>
  <c r="Q140" i="9"/>
  <c r="C140" i="9"/>
  <c r="O140" i="9" s="1"/>
  <c r="P140" i="9" s="1"/>
  <c r="X139" i="9"/>
  <c r="V139" i="9"/>
  <c r="W139" i="9" s="1"/>
  <c r="T139" i="9"/>
  <c r="U139" i="9" s="1"/>
  <c r="R139" i="9"/>
  <c r="Q139" i="9"/>
  <c r="C139" i="9"/>
  <c r="O139" i="9" s="1"/>
  <c r="P139" i="9" s="1"/>
  <c r="O284" i="9"/>
  <c r="B3" i="21" l="1"/>
  <c r="C3" i="21"/>
  <c r="D3" i="21"/>
  <c r="E3" i="21" s="1"/>
  <c r="F3" i="21"/>
  <c r="G3" i="21"/>
  <c r="H3" i="21"/>
  <c r="B4" i="21"/>
  <c r="C4" i="21"/>
  <c r="D4" i="21"/>
  <c r="E4" i="21" s="1"/>
  <c r="F4" i="21"/>
  <c r="G4" i="21"/>
  <c r="H4" i="21"/>
  <c r="B5" i="21"/>
  <c r="C5" i="21"/>
  <c r="D5" i="21"/>
  <c r="E5" i="21" s="1"/>
  <c r="F5" i="21"/>
  <c r="G5" i="21"/>
  <c r="H5" i="21"/>
  <c r="B6" i="21"/>
  <c r="C6" i="21"/>
  <c r="D6" i="21"/>
  <c r="E6" i="21" s="1"/>
  <c r="F6" i="21"/>
  <c r="G6" i="21"/>
  <c r="H6" i="21"/>
  <c r="B7" i="21"/>
  <c r="C7" i="21"/>
  <c r="D7" i="21"/>
  <c r="E7" i="21" s="1"/>
  <c r="F7" i="21"/>
  <c r="G7" i="21"/>
  <c r="H7" i="21"/>
  <c r="B8" i="21"/>
  <c r="C8" i="21"/>
  <c r="D8" i="21"/>
  <c r="E8" i="21" s="1"/>
  <c r="F8" i="21"/>
  <c r="G8" i="21"/>
  <c r="H8" i="21"/>
  <c r="B9" i="21"/>
  <c r="C9" i="21"/>
  <c r="D9" i="21"/>
  <c r="E9" i="21" s="1"/>
  <c r="F9" i="21"/>
  <c r="G9" i="21"/>
  <c r="H9" i="21"/>
  <c r="B10" i="21"/>
  <c r="C10" i="21"/>
  <c r="D10" i="21"/>
  <c r="E10" i="21" s="1"/>
  <c r="F10" i="21"/>
  <c r="G10" i="21"/>
  <c r="H10" i="21"/>
  <c r="B11" i="21"/>
  <c r="C11" i="21"/>
  <c r="D11" i="21"/>
  <c r="E11" i="21" s="1"/>
  <c r="F11" i="21"/>
  <c r="G11" i="21"/>
  <c r="H11" i="21"/>
  <c r="B12" i="21"/>
  <c r="C12" i="21"/>
  <c r="D12" i="21"/>
  <c r="E12" i="21" s="1"/>
  <c r="F12" i="21"/>
  <c r="G12" i="21"/>
  <c r="H12" i="21"/>
  <c r="B13" i="21"/>
  <c r="C13" i="21"/>
  <c r="D13" i="21"/>
  <c r="E13" i="21" s="1"/>
  <c r="F13" i="21"/>
  <c r="G13" i="21"/>
  <c r="H13" i="21"/>
  <c r="B14" i="21"/>
  <c r="C14" i="21"/>
  <c r="D14" i="21"/>
  <c r="E14" i="21" s="1"/>
  <c r="F14" i="21"/>
  <c r="G14" i="21"/>
  <c r="H14" i="21"/>
  <c r="B15" i="21"/>
  <c r="C15" i="21"/>
  <c r="D15" i="21"/>
  <c r="E15" i="21" s="1"/>
  <c r="F15" i="21"/>
  <c r="G15" i="21"/>
  <c r="H15" i="21"/>
  <c r="B16" i="21"/>
  <c r="C16" i="21"/>
  <c r="D16" i="21"/>
  <c r="E16" i="21" s="1"/>
  <c r="F16" i="21"/>
  <c r="G16" i="21"/>
  <c r="H16" i="21"/>
  <c r="B17" i="21"/>
  <c r="C17" i="21"/>
  <c r="D17" i="21"/>
  <c r="E17" i="21" s="1"/>
  <c r="F17" i="21"/>
  <c r="G17" i="21"/>
  <c r="H17" i="21"/>
  <c r="B18" i="21"/>
  <c r="C18" i="21"/>
  <c r="D18" i="21"/>
  <c r="E18" i="21" s="1"/>
  <c r="F18" i="21"/>
  <c r="G18" i="21"/>
  <c r="H18" i="21"/>
  <c r="B19" i="21"/>
  <c r="C19" i="21"/>
  <c r="D19" i="21"/>
  <c r="E19" i="21" s="1"/>
  <c r="F19" i="21"/>
  <c r="G19" i="21"/>
  <c r="H19" i="21"/>
  <c r="B20" i="21"/>
  <c r="C20" i="21"/>
  <c r="D20" i="21"/>
  <c r="E20" i="21" s="1"/>
  <c r="F20" i="21"/>
  <c r="G20" i="21"/>
  <c r="H20" i="21"/>
  <c r="B21" i="21"/>
  <c r="C21" i="21"/>
  <c r="D21" i="21"/>
  <c r="E21" i="21" s="1"/>
  <c r="F21" i="21"/>
  <c r="G21" i="21"/>
  <c r="H21" i="21"/>
  <c r="B22" i="21"/>
  <c r="C22" i="21"/>
  <c r="D22" i="21"/>
  <c r="E22" i="21" s="1"/>
  <c r="F22" i="21"/>
  <c r="G22" i="21"/>
  <c r="H22" i="21"/>
  <c r="B23" i="21"/>
  <c r="C23" i="21"/>
  <c r="D23" i="21"/>
  <c r="E23" i="21" s="1"/>
  <c r="F23" i="21"/>
  <c r="G23" i="21"/>
  <c r="H23" i="21"/>
  <c r="B24" i="21"/>
  <c r="C24" i="21"/>
  <c r="D24" i="21"/>
  <c r="E24" i="21" s="1"/>
  <c r="F24" i="21"/>
  <c r="G24" i="21"/>
  <c r="H24" i="21"/>
  <c r="B25" i="21"/>
  <c r="C25" i="21"/>
  <c r="D25" i="21"/>
  <c r="E25" i="21" s="1"/>
  <c r="F25" i="21"/>
  <c r="G25" i="21"/>
  <c r="H25" i="21"/>
  <c r="B26" i="21"/>
  <c r="C26" i="21"/>
  <c r="D26" i="21"/>
  <c r="E26" i="21" s="1"/>
  <c r="F26" i="21"/>
  <c r="G26" i="21"/>
  <c r="H26" i="21"/>
  <c r="B27" i="21"/>
  <c r="C27" i="21"/>
  <c r="D27" i="21"/>
  <c r="E27" i="21" s="1"/>
  <c r="F27" i="21"/>
  <c r="G27" i="21"/>
  <c r="H27" i="21"/>
  <c r="B28" i="21"/>
  <c r="C28" i="21"/>
  <c r="D28" i="21"/>
  <c r="E28" i="21" s="1"/>
  <c r="F28" i="21"/>
  <c r="G28" i="21"/>
  <c r="H28" i="21"/>
  <c r="B29" i="21"/>
  <c r="C29" i="21"/>
  <c r="D29" i="21"/>
  <c r="E29" i="21" s="1"/>
  <c r="F29" i="21"/>
  <c r="G29" i="21"/>
  <c r="H29" i="21"/>
  <c r="B30" i="21"/>
  <c r="C30" i="21"/>
  <c r="D30" i="21"/>
  <c r="E30" i="21" s="1"/>
  <c r="F30" i="21"/>
  <c r="G30" i="21"/>
  <c r="H30" i="21"/>
  <c r="B31" i="21"/>
  <c r="C31" i="21"/>
  <c r="D31" i="21"/>
  <c r="E31" i="21" s="1"/>
  <c r="F31" i="21"/>
  <c r="G31" i="21"/>
  <c r="H31" i="21"/>
  <c r="B32" i="21"/>
  <c r="C32" i="21"/>
  <c r="D32" i="21"/>
  <c r="E32" i="21" s="1"/>
  <c r="F32" i="21"/>
  <c r="G32" i="21"/>
  <c r="H32" i="21"/>
  <c r="B33" i="21"/>
  <c r="C33" i="21"/>
  <c r="D33" i="21"/>
  <c r="E33" i="21" s="1"/>
  <c r="F33" i="21"/>
  <c r="G33" i="21"/>
  <c r="H33" i="21"/>
  <c r="B34" i="21"/>
  <c r="C34" i="21"/>
  <c r="D34" i="21"/>
  <c r="E34" i="21" s="1"/>
  <c r="F34" i="21"/>
  <c r="G34" i="21"/>
  <c r="H34" i="21"/>
  <c r="B35" i="21"/>
  <c r="C35" i="21"/>
  <c r="D35" i="21"/>
  <c r="E35" i="21" s="1"/>
  <c r="F35" i="21"/>
  <c r="G35" i="21"/>
  <c r="H35" i="21"/>
  <c r="B36" i="21"/>
  <c r="C36" i="21"/>
  <c r="D36" i="21"/>
  <c r="E36" i="21" s="1"/>
  <c r="F36" i="21"/>
  <c r="G36" i="21"/>
  <c r="H36" i="21"/>
  <c r="B37" i="21"/>
  <c r="C37" i="21"/>
  <c r="D37" i="21"/>
  <c r="E37" i="21" s="1"/>
  <c r="F37" i="21"/>
  <c r="G37" i="21"/>
  <c r="H37" i="21"/>
  <c r="B38" i="21"/>
  <c r="C38" i="21"/>
  <c r="D38" i="21"/>
  <c r="E38" i="21" s="1"/>
  <c r="F38" i="21"/>
  <c r="G38" i="21"/>
  <c r="H38" i="21"/>
  <c r="B39" i="21"/>
  <c r="C39" i="21"/>
  <c r="D39" i="21"/>
  <c r="E39" i="21" s="1"/>
  <c r="F39" i="21"/>
  <c r="G39" i="21"/>
  <c r="H39" i="21"/>
  <c r="B40" i="21"/>
  <c r="C40" i="21"/>
  <c r="D40" i="21"/>
  <c r="E40" i="21" s="1"/>
  <c r="F40" i="21"/>
  <c r="G40" i="21"/>
  <c r="H40" i="21"/>
  <c r="B41" i="21"/>
  <c r="C41" i="21"/>
  <c r="D41" i="21"/>
  <c r="E41" i="21" s="1"/>
  <c r="F41" i="21"/>
  <c r="G41" i="21"/>
  <c r="H41" i="21"/>
  <c r="B42" i="21"/>
  <c r="C42" i="21"/>
  <c r="D42" i="21"/>
  <c r="E42" i="21" s="1"/>
  <c r="F42" i="21"/>
  <c r="G42" i="21"/>
  <c r="H42" i="21"/>
  <c r="B43" i="21"/>
  <c r="C43" i="21"/>
  <c r="D43" i="21"/>
  <c r="E43" i="21" s="1"/>
  <c r="F43" i="21"/>
  <c r="G43" i="21"/>
  <c r="H43" i="21"/>
  <c r="B44" i="21"/>
  <c r="C44" i="21"/>
  <c r="D44" i="21"/>
  <c r="E44" i="21" s="1"/>
  <c r="F44" i="21"/>
  <c r="G44" i="21"/>
  <c r="H44" i="21"/>
  <c r="B45" i="21"/>
  <c r="C45" i="21"/>
  <c r="D45" i="21"/>
  <c r="E45" i="21" s="1"/>
  <c r="F45" i="21"/>
  <c r="G45" i="21"/>
  <c r="H45" i="21"/>
  <c r="B46" i="21"/>
  <c r="C46" i="21"/>
  <c r="D46" i="21"/>
  <c r="E46" i="21" s="1"/>
  <c r="F46" i="21"/>
  <c r="G46" i="21"/>
  <c r="H46" i="21"/>
  <c r="B47" i="21"/>
  <c r="C47" i="21"/>
  <c r="D47" i="21"/>
  <c r="E47" i="21" s="1"/>
  <c r="F47" i="21"/>
  <c r="G47" i="21"/>
  <c r="H47" i="21"/>
  <c r="B48" i="21"/>
  <c r="C48" i="21"/>
  <c r="D48" i="21"/>
  <c r="E48" i="21" s="1"/>
  <c r="F48" i="21"/>
  <c r="G48" i="21"/>
  <c r="H48" i="21"/>
  <c r="B49" i="21"/>
  <c r="C49" i="21"/>
  <c r="D49" i="21"/>
  <c r="E49" i="21" s="1"/>
  <c r="F49" i="21"/>
  <c r="G49" i="21"/>
  <c r="H49" i="21"/>
  <c r="B50" i="21"/>
  <c r="C50" i="21"/>
  <c r="D50" i="21"/>
  <c r="E50" i="21" s="1"/>
  <c r="F50" i="21"/>
  <c r="G50" i="21"/>
  <c r="H50" i="21"/>
  <c r="B51" i="21"/>
  <c r="C51" i="21"/>
  <c r="D51" i="21"/>
  <c r="E51" i="21" s="1"/>
  <c r="F51" i="21"/>
  <c r="G51" i="21"/>
  <c r="H51" i="21"/>
  <c r="B52" i="21"/>
  <c r="C52" i="21"/>
  <c r="D52" i="21"/>
  <c r="E52" i="21" s="1"/>
  <c r="F52" i="21"/>
  <c r="G52" i="21"/>
  <c r="H52" i="21"/>
  <c r="B53" i="21"/>
  <c r="C53" i="21"/>
  <c r="D53" i="21"/>
  <c r="E53" i="21" s="1"/>
  <c r="F53" i="21"/>
  <c r="G53" i="21"/>
  <c r="H53" i="21"/>
  <c r="B54" i="21"/>
  <c r="C54" i="21"/>
  <c r="D54" i="21"/>
  <c r="E54" i="21" s="1"/>
  <c r="F54" i="21"/>
  <c r="G54" i="21"/>
  <c r="H54" i="21"/>
  <c r="B55" i="21"/>
  <c r="C55" i="21"/>
  <c r="D55" i="21"/>
  <c r="E55" i="21" s="1"/>
  <c r="F55" i="21"/>
  <c r="G55" i="21"/>
  <c r="H55" i="21"/>
  <c r="B56" i="21"/>
  <c r="C56" i="21"/>
  <c r="D56" i="21"/>
  <c r="E56" i="21" s="1"/>
  <c r="F56" i="21"/>
  <c r="G56" i="21"/>
  <c r="H56" i="21"/>
  <c r="B57" i="21"/>
  <c r="C57" i="21"/>
  <c r="D57" i="21"/>
  <c r="E57" i="21" s="1"/>
  <c r="F57" i="21"/>
  <c r="G57" i="21"/>
  <c r="H57" i="21"/>
  <c r="B58" i="21"/>
  <c r="C58" i="21"/>
  <c r="D58" i="21"/>
  <c r="E58" i="21" s="1"/>
  <c r="F58" i="21"/>
  <c r="G58" i="21"/>
  <c r="H58" i="21"/>
  <c r="B59" i="21"/>
  <c r="C59" i="21"/>
  <c r="D59" i="21"/>
  <c r="E59" i="21" s="1"/>
  <c r="F59" i="21"/>
  <c r="G59" i="21"/>
  <c r="H59" i="21"/>
  <c r="B60" i="21"/>
  <c r="C60" i="21"/>
  <c r="D60" i="21"/>
  <c r="E60" i="21" s="1"/>
  <c r="F60" i="21"/>
  <c r="G60" i="21"/>
  <c r="H60" i="21"/>
  <c r="B61" i="21"/>
  <c r="C61" i="21"/>
  <c r="D61" i="21"/>
  <c r="E61" i="21" s="1"/>
  <c r="F61" i="21"/>
  <c r="G61" i="21"/>
  <c r="H61" i="21"/>
  <c r="B62" i="21"/>
  <c r="C62" i="21"/>
  <c r="D62" i="21"/>
  <c r="E62" i="21" s="1"/>
  <c r="F62" i="21"/>
  <c r="G62" i="21"/>
  <c r="H62" i="21"/>
  <c r="B63" i="21"/>
  <c r="C63" i="21"/>
  <c r="D63" i="21"/>
  <c r="E63" i="21" s="1"/>
  <c r="F63" i="21"/>
  <c r="G63" i="21"/>
  <c r="H63" i="21"/>
  <c r="B64" i="21"/>
  <c r="C64" i="21"/>
  <c r="D64" i="21"/>
  <c r="E64" i="21" s="1"/>
  <c r="F64" i="21"/>
  <c r="G64" i="21"/>
  <c r="H64" i="21"/>
  <c r="B65" i="21"/>
  <c r="C65" i="21"/>
  <c r="D65" i="21"/>
  <c r="E65" i="21" s="1"/>
  <c r="F65" i="21"/>
  <c r="G65" i="21"/>
  <c r="H65" i="21"/>
  <c r="B66" i="21"/>
  <c r="C66" i="21"/>
  <c r="D66" i="21"/>
  <c r="E66" i="21" s="1"/>
  <c r="F66" i="21"/>
  <c r="G66" i="21"/>
  <c r="H66" i="21"/>
  <c r="B67" i="21"/>
  <c r="C67" i="21"/>
  <c r="D67" i="21"/>
  <c r="E67" i="21" s="1"/>
  <c r="F67" i="21"/>
  <c r="G67" i="21"/>
  <c r="H67" i="21"/>
  <c r="B68" i="21"/>
  <c r="C68" i="21"/>
  <c r="D68" i="21"/>
  <c r="E68" i="21" s="1"/>
  <c r="F68" i="21"/>
  <c r="G68" i="21"/>
  <c r="H68" i="21"/>
  <c r="B69" i="21"/>
  <c r="C69" i="21"/>
  <c r="D69" i="21"/>
  <c r="E69" i="21" s="1"/>
  <c r="F69" i="21"/>
  <c r="G69" i="21"/>
  <c r="H69" i="21"/>
  <c r="B70" i="21"/>
  <c r="C70" i="21"/>
  <c r="D70" i="21"/>
  <c r="E70" i="21" s="1"/>
  <c r="F70" i="21"/>
  <c r="G70" i="21"/>
  <c r="H70" i="21"/>
  <c r="B71" i="21"/>
  <c r="C71" i="21"/>
  <c r="D71" i="21"/>
  <c r="E71" i="21" s="1"/>
  <c r="F71" i="21"/>
  <c r="G71" i="21"/>
  <c r="H71" i="21"/>
  <c r="B72" i="21"/>
  <c r="C72" i="21"/>
  <c r="D72" i="21"/>
  <c r="E72" i="21" s="1"/>
  <c r="F72" i="21"/>
  <c r="G72" i="21"/>
  <c r="H72" i="21"/>
  <c r="B73" i="21"/>
  <c r="C73" i="21"/>
  <c r="D73" i="21"/>
  <c r="E73" i="21" s="1"/>
  <c r="F73" i="21"/>
  <c r="G73" i="21"/>
  <c r="H73" i="21"/>
  <c r="B74" i="21"/>
  <c r="C74" i="21"/>
  <c r="D74" i="21"/>
  <c r="E74" i="21" s="1"/>
  <c r="F74" i="21"/>
  <c r="G74" i="21"/>
  <c r="H74" i="21"/>
  <c r="B75" i="21"/>
  <c r="C75" i="21"/>
  <c r="D75" i="21"/>
  <c r="E75" i="21" s="1"/>
  <c r="F75" i="21"/>
  <c r="G75" i="21"/>
  <c r="H75" i="21"/>
  <c r="B76" i="21"/>
  <c r="C76" i="21"/>
  <c r="D76" i="21"/>
  <c r="E76" i="21" s="1"/>
  <c r="F76" i="21"/>
  <c r="G76" i="21"/>
  <c r="H76" i="21"/>
  <c r="B77" i="21"/>
  <c r="C77" i="21"/>
  <c r="D77" i="21"/>
  <c r="E77" i="21" s="1"/>
  <c r="F77" i="21"/>
  <c r="G77" i="21"/>
  <c r="H77" i="21"/>
  <c r="B78" i="21"/>
  <c r="C78" i="21"/>
  <c r="D78" i="21"/>
  <c r="E78" i="21" s="1"/>
  <c r="F78" i="21"/>
  <c r="G78" i="21"/>
  <c r="H78" i="21"/>
  <c r="B79" i="21"/>
  <c r="C79" i="21"/>
  <c r="D79" i="21"/>
  <c r="E79" i="21" s="1"/>
  <c r="F79" i="21"/>
  <c r="G79" i="21"/>
  <c r="H79" i="21"/>
  <c r="B80" i="21"/>
  <c r="C80" i="21"/>
  <c r="D80" i="21"/>
  <c r="E80" i="21" s="1"/>
  <c r="F80" i="21"/>
  <c r="G80" i="21"/>
  <c r="H80" i="21"/>
  <c r="B81" i="21"/>
  <c r="C81" i="21"/>
  <c r="D81" i="21"/>
  <c r="E81" i="21" s="1"/>
  <c r="F81" i="21"/>
  <c r="G81" i="21"/>
  <c r="H81" i="21"/>
  <c r="B82" i="21"/>
  <c r="C82" i="21"/>
  <c r="D82" i="21"/>
  <c r="E82" i="21" s="1"/>
  <c r="F82" i="21"/>
  <c r="G82" i="21"/>
  <c r="H82" i="21"/>
  <c r="B83" i="21"/>
  <c r="C83" i="21"/>
  <c r="D83" i="21"/>
  <c r="E83" i="21" s="1"/>
  <c r="F83" i="21"/>
  <c r="G83" i="21"/>
  <c r="H83" i="21"/>
  <c r="B84" i="21"/>
  <c r="C84" i="21"/>
  <c r="D84" i="21"/>
  <c r="E84" i="21" s="1"/>
  <c r="F84" i="21"/>
  <c r="G84" i="21"/>
  <c r="H84" i="21"/>
  <c r="B85" i="21"/>
  <c r="C85" i="21"/>
  <c r="D85" i="21"/>
  <c r="E85" i="21" s="1"/>
  <c r="F85" i="21"/>
  <c r="G85" i="21"/>
  <c r="H85" i="21"/>
  <c r="B86" i="21"/>
  <c r="C86" i="21"/>
  <c r="D86" i="21"/>
  <c r="E86" i="21" s="1"/>
  <c r="F86" i="21"/>
  <c r="G86" i="21"/>
  <c r="H86" i="21"/>
  <c r="B87" i="21"/>
  <c r="C87" i="21"/>
  <c r="D87" i="21"/>
  <c r="E87" i="21" s="1"/>
  <c r="F87" i="21"/>
  <c r="G87" i="21"/>
  <c r="H87" i="21"/>
  <c r="B88" i="21"/>
  <c r="C88" i="21"/>
  <c r="D88" i="21"/>
  <c r="E88" i="21" s="1"/>
  <c r="F88" i="21"/>
  <c r="G88" i="21"/>
  <c r="H88" i="21"/>
  <c r="B89" i="21"/>
  <c r="C89" i="21"/>
  <c r="D89" i="21"/>
  <c r="E89" i="21" s="1"/>
  <c r="F89" i="21"/>
  <c r="G89" i="21"/>
  <c r="H89" i="21"/>
  <c r="B90" i="21"/>
  <c r="C90" i="21"/>
  <c r="D90" i="21"/>
  <c r="E90" i="21" s="1"/>
  <c r="F90" i="21"/>
  <c r="G90" i="21"/>
  <c r="H90" i="21"/>
  <c r="B91" i="21"/>
  <c r="C91" i="21"/>
  <c r="D91" i="21"/>
  <c r="E91" i="21" s="1"/>
  <c r="F91" i="21"/>
  <c r="G91" i="21"/>
  <c r="H91" i="21"/>
  <c r="B92" i="21"/>
  <c r="C92" i="21"/>
  <c r="D92" i="21"/>
  <c r="E92" i="21" s="1"/>
  <c r="F92" i="21"/>
  <c r="G92" i="21"/>
  <c r="H92" i="21"/>
  <c r="B93" i="21"/>
  <c r="C93" i="21"/>
  <c r="D93" i="21"/>
  <c r="E93" i="21" s="1"/>
  <c r="F93" i="21"/>
  <c r="G93" i="21"/>
  <c r="H93" i="21"/>
  <c r="B94" i="21"/>
  <c r="C94" i="21"/>
  <c r="D94" i="21"/>
  <c r="E94" i="21" s="1"/>
  <c r="F94" i="21"/>
  <c r="G94" i="21"/>
  <c r="H94" i="21"/>
  <c r="B95" i="21"/>
  <c r="C95" i="21"/>
  <c r="D95" i="21"/>
  <c r="E95" i="21" s="1"/>
  <c r="F95" i="21"/>
  <c r="G95" i="21"/>
  <c r="H95" i="21"/>
  <c r="B96" i="21"/>
  <c r="C96" i="21"/>
  <c r="D96" i="21"/>
  <c r="E96" i="21" s="1"/>
  <c r="F96" i="21"/>
  <c r="G96" i="21"/>
  <c r="H96" i="21"/>
  <c r="B97" i="21"/>
  <c r="C97" i="21"/>
  <c r="D97" i="21"/>
  <c r="E97" i="21" s="1"/>
  <c r="F97" i="21"/>
  <c r="G97" i="21"/>
  <c r="H97" i="21"/>
  <c r="B98" i="21"/>
  <c r="C98" i="21"/>
  <c r="D98" i="21"/>
  <c r="E98" i="21" s="1"/>
  <c r="F98" i="21"/>
  <c r="G98" i="21"/>
  <c r="H98" i="21"/>
  <c r="B99" i="21"/>
  <c r="C99" i="21"/>
  <c r="D99" i="21"/>
  <c r="E99" i="21" s="1"/>
  <c r="F99" i="21"/>
  <c r="G99" i="21"/>
  <c r="H99" i="21"/>
  <c r="B100" i="21"/>
  <c r="C100" i="21"/>
  <c r="D100" i="21"/>
  <c r="E100" i="21" s="1"/>
  <c r="F100" i="21"/>
  <c r="G100" i="21"/>
  <c r="H100" i="21"/>
  <c r="B101" i="21"/>
  <c r="C101" i="21"/>
  <c r="D101" i="21"/>
  <c r="E101" i="21" s="1"/>
  <c r="F101" i="21"/>
  <c r="G101" i="21"/>
  <c r="H101" i="21"/>
  <c r="B102" i="21"/>
  <c r="C102" i="21"/>
  <c r="D102" i="21"/>
  <c r="E102" i="21" s="1"/>
  <c r="F102" i="21"/>
  <c r="G102" i="21"/>
  <c r="H102" i="21"/>
  <c r="B103" i="21"/>
  <c r="C103" i="21"/>
  <c r="D103" i="21"/>
  <c r="E103" i="21" s="1"/>
  <c r="F103" i="21"/>
  <c r="G103" i="21"/>
  <c r="H103" i="21"/>
  <c r="B104" i="21"/>
  <c r="C104" i="21"/>
  <c r="D104" i="21"/>
  <c r="E104" i="21" s="1"/>
  <c r="F104" i="21"/>
  <c r="G104" i="21"/>
  <c r="H104" i="21"/>
  <c r="B105" i="21"/>
  <c r="C105" i="21"/>
  <c r="D105" i="21"/>
  <c r="E105" i="21" s="1"/>
  <c r="F105" i="21"/>
  <c r="G105" i="21"/>
  <c r="H105" i="21"/>
  <c r="B106" i="21"/>
  <c r="C106" i="21"/>
  <c r="D106" i="21"/>
  <c r="E106" i="21" s="1"/>
  <c r="F106" i="21"/>
  <c r="G106" i="21"/>
  <c r="H106" i="21"/>
  <c r="B107" i="21"/>
  <c r="C107" i="21"/>
  <c r="D107" i="21"/>
  <c r="E107" i="21" s="1"/>
  <c r="F107" i="21"/>
  <c r="G107" i="21"/>
  <c r="H107" i="21"/>
  <c r="B108" i="21"/>
  <c r="C108" i="21"/>
  <c r="D108" i="21"/>
  <c r="E108" i="21" s="1"/>
  <c r="F108" i="21"/>
  <c r="G108" i="21"/>
  <c r="H108" i="21"/>
  <c r="B109" i="21"/>
  <c r="C109" i="21"/>
  <c r="D109" i="21"/>
  <c r="E109" i="21" s="1"/>
  <c r="F109" i="21"/>
  <c r="G109" i="21"/>
  <c r="H109" i="21"/>
  <c r="B110" i="21"/>
  <c r="C110" i="21"/>
  <c r="D110" i="21"/>
  <c r="E110" i="21" s="1"/>
  <c r="F110" i="21"/>
  <c r="G110" i="21"/>
  <c r="H110" i="21"/>
  <c r="B111" i="21"/>
  <c r="C111" i="21"/>
  <c r="D111" i="21"/>
  <c r="E111" i="21" s="1"/>
  <c r="F111" i="21"/>
  <c r="G111" i="21"/>
  <c r="H111" i="21"/>
  <c r="B112" i="21"/>
  <c r="C112" i="21"/>
  <c r="D112" i="21"/>
  <c r="E112" i="21" s="1"/>
  <c r="F112" i="21"/>
  <c r="G112" i="21"/>
  <c r="H112" i="21"/>
  <c r="B113" i="21"/>
  <c r="C113" i="21"/>
  <c r="D113" i="21"/>
  <c r="E113" i="21" s="1"/>
  <c r="F113" i="21"/>
  <c r="G113" i="21"/>
  <c r="H113" i="21"/>
  <c r="B114" i="21"/>
  <c r="C114" i="21"/>
  <c r="D114" i="21"/>
  <c r="E114" i="21" s="1"/>
  <c r="F114" i="21"/>
  <c r="G114" i="21"/>
  <c r="H114" i="21"/>
  <c r="B115" i="21"/>
  <c r="C115" i="21"/>
  <c r="D115" i="21"/>
  <c r="E115" i="21" s="1"/>
  <c r="F115" i="21"/>
  <c r="G115" i="21"/>
  <c r="H115" i="21"/>
  <c r="B116" i="21"/>
  <c r="C116" i="21"/>
  <c r="D116" i="21"/>
  <c r="E116" i="21" s="1"/>
  <c r="F116" i="21"/>
  <c r="G116" i="21"/>
  <c r="H116" i="21"/>
  <c r="B117" i="21"/>
  <c r="C117" i="21"/>
  <c r="D117" i="21"/>
  <c r="E117" i="21" s="1"/>
  <c r="F117" i="21"/>
  <c r="G117" i="21"/>
  <c r="H117" i="21"/>
  <c r="B118" i="21"/>
  <c r="C118" i="21"/>
  <c r="D118" i="21"/>
  <c r="E118" i="21" s="1"/>
  <c r="F118" i="21"/>
  <c r="G118" i="21"/>
  <c r="H118" i="21"/>
  <c r="B119" i="21"/>
  <c r="C119" i="21"/>
  <c r="D119" i="21"/>
  <c r="E119" i="21" s="1"/>
  <c r="F119" i="21"/>
  <c r="G119" i="21"/>
  <c r="H119" i="21"/>
  <c r="B120" i="21"/>
  <c r="C120" i="21"/>
  <c r="D120" i="21"/>
  <c r="E120" i="21" s="1"/>
  <c r="F120" i="21"/>
  <c r="G120" i="21"/>
  <c r="H120" i="21"/>
  <c r="B121" i="21"/>
  <c r="C121" i="21"/>
  <c r="D121" i="21"/>
  <c r="E121" i="21" s="1"/>
  <c r="F121" i="21"/>
  <c r="G121" i="21"/>
  <c r="H121" i="21"/>
  <c r="B122" i="21"/>
  <c r="C122" i="21"/>
  <c r="D122" i="21"/>
  <c r="E122" i="21" s="1"/>
  <c r="F122" i="21"/>
  <c r="G122" i="21"/>
  <c r="H122" i="21"/>
  <c r="B123" i="21"/>
  <c r="C123" i="21"/>
  <c r="D123" i="21"/>
  <c r="E123" i="21" s="1"/>
  <c r="F123" i="21"/>
  <c r="G123" i="21"/>
  <c r="H123" i="21"/>
  <c r="B124" i="21"/>
  <c r="C124" i="21"/>
  <c r="D124" i="21"/>
  <c r="E124" i="21" s="1"/>
  <c r="F124" i="21"/>
  <c r="G124" i="21"/>
  <c r="H124" i="21"/>
  <c r="B125" i="21"/>
  <c r="C125" i="21"/>
  <c r="D125" i="21"/>
  <c r="E125" i="21" s="1"/>
  <c r="F125" i="21"/>
  <c r="G125" i="21"/>
  <c r="H125" i="21"/>
  <c r="B126" i="21"/>
  <c r="C126" i="21"/>
  <c r="D126" i="21"/>
  <c r="E126" i="21" s="1"/>
  <c r="F126" i="21"/>
  <c r="G126" i="21"/>
  <c r="H126" i="21"/>
  <c r="B127" i="21"/>
  <c r="C127" i="21"/>
  <c r="D127" i="21"/>
  <c r="E127" i="21" s="1"/>
  <c r="F127" i="21"/>
  <c r="G127" i="21"/>
  <c r="H127" i="21"/>
  <c r="B128" i="21"/>
  <c r="C128" i="21"/>
  <c r="D128" i="21"/>
  <c r="E128" i="21" s="1"/>
  <c r="F128" i="21"/>
  <c r="G128" i="21"/>
  <c r="H128" i="21"/>
  <c r="B129" i="21"/>
  <c r="C129" i="21"/>
  <c r="D129" i="21"/>
  <c r="E129" i="21" s="1"/>
  <c r="F129" i="21"/>
  <c r="G129" i="21"/>
  <c r="H129" i="21"/>
  <c r="B130" i="21"/>
  <c r="C130" i="21"/>
  <c r="D130" i="21"/>
  <c r="E130" i="21" s="1"/>
  <c r="F130" i="21"/>
  <c r="G130" i="21"/>
  <c r="H130" i="21"/>
  <c r="B131" i="21"/>
  <c r="C131" i="21"/>
  <c r="D131" i="21"/>
  <c r="E131" i="21" s="1"/>
  <c r="F131" i="21"/>
  <c r="G131" i="21"/>
  <c r="H131" i="21"/>
  <c r="B132" i="21"/>
  <c r="C132" i="21"/>
  <c r="D132" i="21"/>
  <c r="E132" i="21" s="1"/>
  <c r="F132" i="21"/>
  <c r="G132" i="21"/>
  <c r="H132" i="21"/>
  <c r="B133" i="21"/>
  <c r="C133" i="21"/>
  <c r="D133" i="21"/>
  <c r="E133" i="21" s="1"/>
  <c r="F133" i="21"/>
  <c r="G133" i="21"/>
  <c r="H133" i="21"/>
  <c r="B134" i="21"/>
  <c r="C134" i="21"/>
  <c r="D134" i="21"/>
  <c r="E134" i="21" s="1"/>
  <c r="F134" i="21"/>
  <c r="G134" i="21"/>
  <c r="H134" i="21"/>
  <c r="B135" i="21"/>
  <c r="C135" i="21"/>
  <c r="D135" i="21"/>
  <c r="E135" i="21" s="1"/>
  <c r="F135" i="21"/>
  <c r="G135" i="21"/>
  <c r="H135" i="21"/>
  <c r="B136" i="21"/>
  <c r="C136" i="21"/>
  <c r="D136" i="21"/>
  <c r="E136" i="21" s="1"/>
  <c r="F136" i="21"/>
  <c r="G136" i="21"/>
  <c r="H136" i="21"/>
  <c r="B137" i="21"/>
  <c r="C137" i="21"/>
  <c r="D137" i="21"/>
  <c r="E137" i="21" s="1"/>
  <c r="F137" i="21"/>
  <c r="G137" i="21"/>
  <c r="H137" i="21"/>
  <c r="B138" i="21"/>
  <c r="C138" i="21"/>
  <c r="D138" i="21"/>
  <c r="E138" i="21" s="1"/>
  <c r="F138" i="21"/>
  <c r="G138" i="21"/>
  <c r="H138" i="21"/>
  <c r="B139" i="21"/>
  <c r="C139" i="21"/>
  <c r="D139" i="21"/>
  <c r="E139" i="21" s="1"/>
  <c r="F139" i="21"/>
  <c r="G139" i="21"/>
  <c r="H139" i="21"/>
  <c r="B140" i="21"/>
  <c r="C140" i="21"/>
  <c r="D140" i="21"/>
  <c r="E140" i="21" s="1"/>
  <c r="F140" i="21"/>
  <c r="G140" i="21"/>
  <c r="H140" i="21"/>
  <c r="B141" i="21"/>
  <c r="C141" i="21"/>
  <c r="D141" i="21"/>
  <c r="E141" i="21" s="1"/>
  <c r="F141" i="21"/>
  <c r="G141" i="21"/>
  <c r="H141" i="21"/>
  <c r="B142" i="21"/>
  <c r="C142" i="21"/>
  <c r="D142" i="21"/>
  <c r="E142" i="21" s="1"/>
  <c r="F142" i="21"/>
  <c r="G142" i="21"/>
  <c r="H142" i="21"/>
  <c r="B143" i="21"/>
  <c r="C143" i="21"/>
  <c r="D143" i="21"/>
  <c r="E143" i="21" s="1"/>
  <c r="F143" i="21"/>
  <c r="G143" i="21"/>
  <c r="H143" i="21"/>
  <c r="B144" i="21"/>
  <c r="C144" i="21"/>
  <c r="D144" i="21"/>
  <c r="E144" i="21" s="1"/>
  <c r="F144" i="21"/>
  <c r="G144" i="21"/>
  <c r="H144" i="21"/>
  <c r="B145" i="21"/>
  <c r="C145" i="21"/>
  <c r="D145" i="21"/>
  <c r="E145" i="21" s="1"/>
  <c r="F145" i="21"/>
  <c r="G145" i="21"/>
  <c r="H145" i="21"/>
  <c r="B146" i="21"/>
  <c r="C146" i="21"/>
  <c r="D146" i="21"/>
  <c r="E146" i="21" s="1"/>
  <c r="F146" i="21"/>
  <c r="G146" i="21"/>
  <c r="H146" i="21"/>
  <c r="B147" i="21"/>
  <c r="C147" i="21"/>
  <c r="D147" i="21"/>
  <c r="E147" i="21" s="1"/>
  <c r="F147" i="21"/>
  <c r="G147" i="21"/>
  <c r="H147" i="21"/>
  <c r="B148" i="21"/>
  <c r="C148" i="21"/>
  <c r="D148" i="21"/>
  <c r="E148" i="21" s="1"/>
  <c r="F148" i="21"/>
  <c r="G148" i="21"/>
  <c r="H148" i="21"/>
  <c r="B149" i="21"/>
  <c r="C149" i="21"/>
  <c r="D149" i="21"/>
  <c r="E149" i="21" s="1"/>
  <c r="F149" i="21"/>
  <c r="G149" i="21"/>
  <c r="H149" i="21"/>
  <c r="B150" i="21"/>
  <c r="C150" i="21"/>
  <c r="D150" i="21"/>
  <c r="E150" i="21" s="1"/>
  <c r="F150" i="21"/>
  <c r="G150" i="21"/>
  <c r="H150" i="21"/>
  <c r="B151" i="21"/>
  <c r="C151" i="21"/>
  <c r="D151" i="21"/>
  <c r="E151" i="21" s="1"/>
  <c r="F151" i="21"/>
  <c r="G151" i="21"/>
  <c r="H151" i="21"/>
  <c r="B152" i="21"/>
  <c r="C152" i="21"/>
  <c r="D152" i="21"/>
  <c r="E152" i="21" s="1"/>
  <c r="F152" i="21"/>
  <c r="G152" i="21"/>
  <c r="H152" i="21"/>
  <c r="B153" i="21"/>
  <c r="C153" i="21"/>
  <c r="D153" i="21"/>
  <c r="E153" i="21" s="1"/>
  <c r="F153" i="21"/>
  <c r="G153" i="21"/>
  <c r="H153" i="21"/>
  <c r="B154" i="21"/>
  <c r="C154" i="21"/>
  <c r="D154" i="21"/>
  <c r="E154" i="21" s="1"/>
  <c r="F154" i="21"/>
  <c r="G154" i="21"/>
  <c r="H154" i="21"/>
  <c r="B155" i="21"/>
  <c r="C155" i="21"/>
  <c r="D155" i="21"/>
  <c r="E155" i="21" s="1"/>
  <c r="F155" i="21"/>
  <c r="G155" i="21"/>
  <c r="H155" i="21"/>
  <c r="B156" i="21"/>
  <c r="C156" i="21"/>
  <c r="D156" i="21"/>
  <c r="E156" i="21" s="1"/>
  <c r="F156" i="21"/>
  <c r="G156" i="21"/>
  <c r="H156" i="21"/>
  <c r="B157" i="21"/>
  <c r="C157" i="21"/>
  <c r="D157" i="21"/>
  <c r="E157" i="21" s="1"/>
  <c r="F157" i="21"/>
  <c r="G157" i="21"/>
  <c r="H157" i="21"/>
  <c r="B158" i="21"/>
  <c r="C158" i="21"/>
  <c r="D158" i="21"/>
  <c r="E158" i="21" s="1"/>
  <c r="F158" i="21"/>
  <c r="G158" i="21"/>
  <c r="H158" i="21"/>
  <c r="B159" i="21"/>
  <c r="C159" i="21"/>
  <c r="D159" i="21"/>
  <c r="E159" i="21" s="1"/>
  <c r="F159" i="21"/>
  <c r="G159" i="21"/>
  <c r="H159" i="21"/>
  <c r="B160" i="21"/>
  <c r="C160" i="21"/>
  <c r="D160" i="21"/>
  <c r="E160" i="21" s="1"/>
  <c r="F160" i="21"/>
  <c r="G160" i="21"/>
  <c r="H160" i="21"/>
  <c r="B161" i="21"/>
  <c r="C161" i="21"/>
  <c r="D161" i="21"/>
  <c r="E161" i="21" s="1"/>
  <c r="F161" i="21"/>
  <c r="G161" i="21"/>
  <c r="H161" i="21"/>
  <c r="B162" i="21"/>
  <c r="C162" i="21"/>
  <c r="D162" i="21"/>
  <c r="E162" i="21" s="1"/>
  <c r="F162" i="21"/>
  <c r="G162" i="21"/>
  <c r="H162" i="21"/>
  <c r="B163" i="21"/>
  <c r="C163" i="21"/>
  <c r="D163" i="21"/>
  <c r="E163" i="21" s="1"/>
  <c r="F163" i="21"/>
  <c r="G163" i="21"/>
  <c r="H163" i="21"/>
  <c r="B164" i="21"/>
  <c r="C164" i="21"/>
  <c r="D164" i="21"/>
  <c r="E164" i="21" s="1"/>
  <c r="F164" i="21"/>
  <c r="G164" i="21"/>
  <c r="H164" i="21"/>
  <c r="B165" i="21"/>
  <c r="C165" i="21"/>
  <c r="D165" i="21"/>
  <c r="E165" i="21" s="1"/>
  <c r="F165" i="21"/>
  <c r="G165" i="21"/>
  <c r="H165" i="21"/>
  <c r="B166" i="21"/>
  <c r="C166" i="21"/>
  <c r="D166" i="21"/>
  <c r="E166" i="21" s="1"/>
  <c r="F166" i="21"/>
  <c r="G166" i="21"/>
  <c r="H166" i="21"/>
  <c r="B167" i="21"/>
  <c r="C167" i="21"/>
  <c r="D167" i="21"/>
  <c r="E167" i="21" s="1"/>
  <c r="F167" i="21"/>
  <c r="G167" i="21"/>
  <c r="H167" i="21"/>
  <c r="B168" i="21"/>
  <c r="C168" i="21"/>
  <c r="D168" i="21"/>
  <c r="E168" i="21" s="1"/>
  <c r="F168" i="21"/>
  <c r="G168" i="21"/>
  <c r="H168" i="21"/>
  <c r="B169" i="21"/>
  <c r="C169" i="21"/>
  <c r="D169" i="21"/>
  <c r="E169" i="21" s="1"/>
  <c r="F169" i="21"/>
  <c r="G169" i="21"/>
  <c r="H169" i="21"/>
  <c r="B170" i="21"/>
  <c r="C170" i="21"/>
  <c r="D170" i="21"/>
  <c r="E170" i="21" s="1"/>
  <c r="F170" i="21"/>
  <c r="G170" i="21"/>
  <c r="H170" i="21"/>
  <c r="B171" i="21"/>
  <c r="C171" i="21"/>
  <c r="D171" i="21"/>
  <c r="E171" i="21" s="1"/>
  <c r="F171" i="21"/>
  <c r="G171" i="21"/>
  <c r="H171" i="21"/>
  <c r="B172" i="21"/>
  <c r="C172" i="21"/>
  <c r="D172" i="21"/>
  <c r="E172" i="21" s="1"/>
  <c r="F172" i="21"/>
  <c r="G172" i="21"/>
  <c r="H172" i="21"/>
  <c r="B173" i="21"/>
  <c r="C173" i="21"/>
  <c r="D173" i="21"/>
  <c r="E173" i="21" s="1"/>
  <c r="F173" i="21"/>
  <c r="G173" i="21"/>
  <c r="H173" i="21"/>
  <c r="B174" i="21"/>
  <c r="C174" i="21"/>
  <c r="D174" i="21"/>
  <c r="E174" i="21" s="1"/>
  <c r="F174" i="21"/>
  <c r="G174" i="21"/>
  <c r="H174" i="21"/>
  <c r="B175" i="21"/>
  <c r="C175" i="21"/>
  <c r="D175" i="21"/>
  <c r="E175" i="21" s="1"/>
  <c r="F175" i="21"/>
  <c r="G175" i="21"/>
  <c r="H175" i="21"/>
  <c r="B176" i="21"/>
  <c r="C176" i="21"/>
  <c r="D176" i="21"/>
  <c r="E176" i="21" s="1"/>
  <c r="F176" i="21"/>
  <c r="G176" i="21"/>
  <c r="H176" i="21"/>
  <c r="B177" i="21"/>
  <c r="C177" i="21"/>
  <c r="D177" i="21"/>
  <c r="E177" i="21" s="1"/>
  <c r="F177" i="21"/>
  <c r="G177" i="21"/>
  <c r="H177" i="21"/>
  <c r="B178" i="21"/>
  <c r="C178" i="21"/>
  <c r="D178" i="21"/>
  <c r="E178" i="21" s="1"/>
  <c r="F178" i="21"/>
  <c r="G178" i="21"/>
  <c r="H178" i="21"/>
  <c r="B179" i="21"/>
  <c r="C179" i="21"/>
  <c r="D179" i="21"/>
  <c r="E179" i="21" s="1"/>
  <c r="F179" i="21"/>
  <c r="G179" i="21"/>
  <c r="H179" i="21"/>
  <c r="B180" i="21"/>
  <c r="C180" i="21"/>
  <c r="D180" i="21"/>
  <c r="E180" i="21" s="1"/>
  <c r="F180" i="21"/>
  <c r="G180" i="21"/>
  <c r="H180" i="21"/>
  <c r="B181" i="21"/>
  <c r="C181" i="21"/>
  <c r="D181" i="21"/>
  <c r="E181" i="21" s="1"/>
  <c r="F181" i="21"/>
  <c r="G181" i="21"/>
  <c r="H181" i="21"/>
  <c r="B182" i="21"/>
  <c r="C182" i="21"/>
  <c r="D182" i="21"/>
  <c r="E182" i="21" s="1"/>
  <c r="F182" i="21"/>
  <c r="G182" i="21"/>
  <c r="H182" i="21"/>
  <c r="B183" i="21"/>
  <c r="C183" i="21"/>
  <c r="D183" i="21"/>
  <c r="E183" i="21" s="1"/>
  <c r="F183" i="21"/>
  <c r="G183" i="21"/>
  <c r="H183" i="21"/>
  <c r="B184" i="21"/>
  <c r="C184" i="21"/>
  <c r="D184" i="21"/>
  <c r="E184" i="21" s="1"/>
  <c r="F184" i="21"/>
  <c r="G184" i="21"/>
  <c r="H184" i="21"/>
  <c r="B185" i="21"/>
  <c r="C185" i="21"/>
  <c r="D185" i="21"/>
  <c r="E185" i="21" s="1"/>
  <c r="F185" i="21"/>
  <c r="G185" i="21"/>
  <c r="H185" i="21"/>
  <c r="B186" i="21"/>
  <c r="C186" i="21"/>
  <c r="D186" i="21"/>
  <c r="E186" i="21" s="1"/>
  <c r="F186" i="21"/>
  <c r="G186" i="21"/>
  <c r="H186" i="21"/>
  <c r="B187" i="21"/>
  <c r="C187" i="21"/>
  <c r="D187" i="21"/>
  <c r="E187" i="21" s="1"/>
  <c r="F187" i="21"/>
  <c r="G187" i="21"/>
  <c r="H187" i="21"/>
  <c r="B188" i="21"/>
  <c r="C188" i="21"/>
  <c r="D188" i="21"/>
  <c r="E188" i="21" s="1"/>
  <c r="F188" i="21"/>
  <c r="G188" i="21"/>
  <c r="H188" i="21"/>
  <c r="B189" i="21"/>
  <c r="C189" i="21"/>
  <c r="D189" i="21"/>
  <c r="E189" i="21" s="1"/>
  <c r="F189" i="21"/>
  <c r="G189" i="21"/>
  <c r="H189" i="21"/>
  <c r="B190" i="21"/>
  <c r="C190" i="21"/>
  <c r="D190" i="21"/>
  <c r="E190" i="21" s="1"/>
  <c r="F190" i="21"/>
  <c r="G190" i="21"/>
  <c r="H190" i="21"/>
  <c r="B191" i="21"/>
  <c r="C191" i="21"/>
  <c r="D191" i="21"/>
  <c r="E191" i="21" s="1"/>
  <c r="F191" i="21"/>
  <c r="G191" i="21"/>
  <c r="H191" i="21"/>
  <c r="B192" i="21"/>
  <c r="C192" i="21"/>
  <c r="D192" i="21"/>
  <c r="E192" i="21" s="1"/>
  <c r="F192" i="21"/>
  <c r="G192" i="21"/>
  <c r="H192" i="21"/>
  <c r="B193" i="21"/>
  <c r="C193" i="21"/>
  <c r="D193" i="21"/>
  <c r="E193" i="21" s="1"/>
  <c r="F193" i="21"/>
  <c r="G193" i="21"/>
  <c r="H193" i="21"/>
  <c r="B194" i="21"/>
  <c r="C194" i="21"/>
  <c r="D194" i="21"/>
  <c r="E194" i="21" s="1"/>
  <c r="F194" i="21"/>
  <c r="G194" i="21"/>
  <c r="H194" i="21"/>
  <c r="B195" i="21"/>
  <c r="C195" i="21"/>
  <c r="D195" i="21"/>
  <c r="E195" i="21" s="1"/>
  <c r="F195" i="21"/>
  <c r="G195" i="21"/>
  <c r="H195" i="21"/>
  <c r="B196" i="21"/>
  <c r="C196" i="21"/>
  <c r="D196" i="21"/>
  <c r="E196" i="21" s="1"/>
  <c r="F196" i="21"/>
  <c r="G196" i="21"/>
  <c r="H196" i="21"/>
  <c r="B197" i="21"/>
  <c r="C197" i="21"/>
  <c r="D197" i="21"/>
  <c r="E197" i="21" s="1"/>
  <c r="F197" i="21"/>
  <c r="G197" i="21"/>
  <c r="H197" i="21"/>
  <c r="B198" i="21"/>
  <c r="C198" i="21"/>
  <c r="D198" i="21"/>
  <c r="E198" i="21" s="1"/>
  <c r="F198" i="21"/>
  <c r="G198" i="21"/>
  <c r="H198" i="21"/>
  <c r="B199" i="21"/>
  <c r="C199" i="21"/>
  <c r="D199" i="21"/>
  <c r="E199" i="21" s="1"/>
  <c r="F199" i="21"/>
  <c r="G199" i="21"/>
  <c r="H199" i="21"/>
  <c r="B200" i="21"/>
  <c r="C200" i="21"/>
  <c r="D200" i="21"/>
  <c r="E200" i="21" s="1"/>
  <c r="F200" i="21"/>
  <c r="G200" i="21"/>
  <c r="H200" i="21"/>
  <c r="B201" i="21"/>
  <c r="C201" i="21"/>
  <c r="D201" i="21"/>
  <c r="E201" i="21" s="1"/>
  <c r="F201" i="21"/>
  <c r="G201" i="21"/>
  <c r="H201" i="21"/>
  <c r="B202" i="21"/>
  <c r="C202" i="21"/>
  <c r="D202" i="21"/>
  <c r="E202" i="21" s="1"/>
  <c r="F202" i="21"/>
  <c r="G202" i="21"/>
  <c r="H202" i="21"/>
  <c r="B203" i="21"/>
  <c r="C203" i="21"/>
  <c r="D203" i="21"/>
  <c r="E203" i="21" s="1"/>
  <c r="F203" i="21"/>
  <c r="G203" i="21"/>
  <c r="H203" i="21"/>
  <c r="B204" i="21"/>
  <c r="C204" i="21"/>
  <c r="D204" i="21"/>
  <c r="E204" i="21" s="1"/>
  <c r="F204" i="21"/>
  <c r="G204" i="21"/>
  <c r="H204" i="21"/>
  <c r="B205" i="21"/>
  <c r="C205" i="21"/>
  <c r="D205" i="21"/>
  <c r="E205" i="21" s="1"/>
  <c r="F205" i="21"/>
  <c r="G205" i="21"/>
  <c r="H205" i="21"/>
  <c r="B206" i="21"/>
  <c r="C206" i="21"/>
  <c r="D206" i="21"/>
  <c r="E206" i="21" s="1"/>
  <c r="F206" i="21"/>
  <c r="G206" i="21"/>
  <c r="H206" i="21"/>
  <c r="B207" i="21"/>
  <c r="C207" i="21"/>
  <c r="D207" i="21"/>
  <c r="E207" i="21" s="1"/>
  <c r="F207" i="21"/>
  <c r="G207" i="21"/>
  <c r="H207" i="21"/>
  <c r="B208" i="21"/>
  <c r="C208" i="21"/>
  <c r="D208" i="21"/>
  <c r="E208" i="21" s="1"/>
  <c r="F208" i="21"/>
  <c r="G208" i="21"/>
  <c r="H208" i="21"/>
  <c r="B209" i="21"/>
  <c r="C209" i="21"/>
  <c r="D209" i="21"/>
  <c r="E209" i="21" s="1"/>
  <c r="F209" i="21"/>
  <c r="G209" i="21"/>
  <c r="H209" i="21"/>
  <c r="B210" i="21"/>
  <c r="C210" i="21"/>
  <c r="D210" i="21"/>
  <c r="E210" i="21" s="1"/>
  <c r="F210" i="21"/>
  <c r="G210" i="21"/>
  <c r="H210" i="21"/>
  <c r="B211" i="21"/>
  <c r="C211" i="21"/>
  <c r="D211" i="21"/>
  <c r="E211" i="21" s="1"/>
  <c r="F211" i="21"/>
  <c r="G211" i="21"/>
  <c r="H211" i="21"/>
  <c r="B212" i="21"/>
  <c r="C212" i="21"/>
  <c r="D212" i="21"/>
  <c r="E212" i="21" s="1"/>
  <c r="F212" i="21"/>
  <c r="G212" i="21"/>
  <c r="H212" i="21"/>
  <c r="B213" i="21"/>
  <c r="C213" i="21"/>
  <c r="D213" i="21"/>
  <c r="E213" i="21" s="1"/>
  <c r="F213" i="21"/>
  <c r="G213" i="21"/>
  <c r="H213" i="21"/>
  <c r="B214" i="21"/>
  <c r="C214" i="21"/>
  <c r="D214" i="21"/>
  <c r="E214" i="21" s="1"/>
  <c r="F214" i="21"/>
  <c r="G214" i="21"/>
  <c r="H214" i="21"/>
  <c r="B215" i="21"/>
  <c r="C215" i="21"/>
  <c r="D215" i="21"/>
  <c r="E215" i="21" s="1"/>
  <c r="F215" i="21"/>
  <c r="G215" i="21"/>
  <c r="H215" i="21"/>
  <c r="B216" i="21"/>
  <c r="C216" i="21"/>
  <c r="D216" i="21"/>
  <c r="E216" i="21" s="1"/>
  <c r="F216" i="21"/>
  <c r="G216" i="21"/>
  <c r="H216" i="21"/>
  <c r="B217" i="21"/>
  <c r="C217" i="21"/>
  <c r="D217" i="21"/>
  <c r="E217" i="21" s="1"/>
  <c r="F217" i="21"/>
  <c r="G217" i="21"/>
  <c r="H217" i="21"/>
  <c r="B218" i="21"/>
  <c r="C218" i="21"/>
  <c r="D218" i="21"/>
  <c r="E218" i="21" s="1"/>
  <c r="F218" i="21"/>
  <c r="G218" i="21"/>
  <c r="H218" i="21"/>
  <c r="B219" i="21"/>
  <c r="C219" i="21"/>
  <c r="D219" i="21"/>
  <c r="E219" i="21" s="1"/>
  <c r="F219" i="21"/>
  <c r="G219" i="21"/>
  <c r="H219" i="21"/>
  <c r="B220" i="21"/>
  <c r="C220" i="21"/>
  <c r="D220" i="21"/>
  <c r="E220" i="21" s="1"/>
  <c r="F220" i="21"/>
  <c r="G220" i="21"/>
  <c r="H220" i="21"/>
  <c r="B221" i="21"/>
  <c r="C221" i="21"/>
  <c r="D221" i="21"/>
  <c r="E221" i="21" s="1"/>
  <c r="F221" i="21"/>
  <c r="G221" i="21"/>
  <c r="H221" i="21"/>
  <c r="B222" i="21"/>
  <c r="C222" i="21"/>
  <c r="D222" i="21"/>
  <c r="E222" i="21" s="1"/>
  <c r="F222" i="21"/>
  <c r="G222" i="21"/>
  <c r="H222" i="21"/>
  <c r="B223" i="21"/>
  <c r="C223" i="21"/>
  <c r="D223" i="21"/>
  <c r="E223" i="21" s="1"/>
  <c r="F223" i="21"/>
  <c r="G223" i="21"/>
  <c r="H223" i="21"/>
  <c r="B224" i="21"/>
  <c r="C224" i="21"/>
  <c r="D224" i="21"/>
  <c r="E224" i="21" s="1"/>
  <c r="F224" i="21"/>
  <c r="G224" i="21"/>
  <c r="H224" i="21"/>
  <c r="B225" i="21"/>
  <c r="C225" i="21"/>
  <c r="D225" i="21"/>
  <c r="E225" i="21" s="1"/>
  <c r="F225" i="21"/>
  <c r="G225" i="21"/>
  <c r="H225" i="21"/>
  <c r="B226" i="21"/>
  <c r="C226" i="21"/>
  <c r="D226" i="21"/>
  <c r="E226" i="21" s="1"/>
  <c r="F226" i="21"/>
  <c r="G226" i="21"/>
  <c r="H226" i="21"/>
  <c r="B227" i="21"/>
  <c r="C227" i="21"/>
  <c r="D227" i="21"/>
  <c r="E227" i="21" s="1"/>
  <c r="F227" i="21"/>
  <c r="G227" i="21"/>
  <c r="H227" i="21"/>
  <c r="B228" i="21"/>
  <c r="C228" i="21"/>
  <c r="D228" i="21"/>
  <c r="E228" i="21" s="1"/>
  <c r="F228" i="21"/>
  <c r="G228" i="21"/>
  <c r="H228" i="21"/>
  <c r="B229" i="21"/>
  <c r="C229" i="21"/>
  <c r="D229" i="21"/>
  <c r="E229" i="21" s="1"/>
  <c r="F229" i="21"/>
  <c r="G229" i="21"/>
  <c r="H229" i="21"/>
  <c r="B230" i="21"/>
  <c r="C230" i="21"/>
  <c r="D230" i="21"/>
  <c r="E230" i="21" s="1"/>
  <c r="F230" i="21"/>
  <c r="G230" i="21"/>
  <c r="H230" i="21"/>
  <c r="B231" i="21"/>
  <c r="C231" i="21"/>
  <c r="D231" i="21"/>
  <c r="E231" i="21" s="1"/>
  <c r="F231" i="21"/>
  <c r="G231" i="21"/>
  <c r="H231" i="21"/>
  <c r="B232" i="21"/>
  <c r="C232" i="21"/>
  <c r="D232" i="21"/>
  <c r="E232" i="21" s="1"/>
  <c r="F232" i="21"/>
  <c r="G232" i="21"/>
  <c r="H232" i="21"/>
  <c r="B233" i="21"/>
  <c r="C233" i="21"/>
  <c r="D233" i="21"/>
  <c r="E233" i="21" s="1"/>
  <c r="F233" i="21"/>
  <c r="G233" i="21"/>
  <c r="H233" i="21"/>
  <c r="B234" i="21"/>
  <c r="C234" i="21"/>
  <c r="D234" i="21"/>
  <c r="E234" i="21" s="1"/>
  <c r="F234" i="21"/>
  <c r="G234" i="21"/>
  <c r="H234" i="21"/>
  <c r="B235" i="21"/>
  <c r="C235" i="21"/>
  <c r="D235" i="21"/>
  <c r="E235" i="21" s="1"/>
  <c r="F235" i="21"/>
  <c r="G235" i="21"/>
  <c r="H235" i="21"/>
  <c r="B236" i="21"/>
  <c r="C236" i="21"/>
  <c r="D236" i="21"/>
  <c r="E236" i="21" s="1"/>
  <c r="F236" i="21"/>
  <c r="G236" i="21"/>
  <c r="H236" i="21"/>
  <c r="B237" i="21"/>
  <c r="C237" i="21"/>
  <c r="D237" i="21"/>
  <c r="E237" i="21" s="1"/>
  <c r="F237" i="21"/>
  <c r="G237" i="21"/>
  <c r="H237" i="21"/>
  <c r="B238" i="21"/>
  <c r="C238" i="21"/>
  <c r="D238" i="21"/>
  <c r="E238" i="21" s="1"/>
  <c r="F238" i="21"/>
  <c r="G238" i="21"/>
  <c r="H238" i="21"/>
  <c r="B239" i="21"/>
  <c r="C239" i="21"/>
  <c r="D239" i="21"/>
  <c r="E239" i="21" s="1"/>
  <c r="F239" i="21"/>
  <c r="G239" i="21"/>
  <c r="H239" i="21"/>
  <c r="B240" i="21"/>
  <c r="C240" i="21"/>
  <c r="D240" i="21"/>
  <c r="E240" i="21" s="1"/>
  <c r="F240" i="21"/>
  <c r="G240" i="21"/>
  <c r="H240" i="21"/>
  <c r="B241" i="21"/>
  <c r="C241" i="21"/>
  <c r="D241" i="21"/>
  <c r="E241" i="21" s="1"/>
  <c r="F241" i="21"/>
  <c r="G241" i="21"/>
  <c r="H241" i="21"/>
  <c r="B242" i="21"/>
  <c r="C242" i="21"/>
  <c r="D242" i="21"/>
  <c r="E242" i="21" s="1"/>
  <c r="F242" i="21"/>
  <c r="G242" i="21"/>
  <c r="H242" i="21"/>
  <c r="B243" i="21"/>
  <c r="C243" i="21"/>
  <c r="D243" i="21"/>
  <c r="E243" i="21" s="1"/>
  <c r="F243" i="21"/>
  <c r="G243" i="21"/>
  <c r="H243" i="21"/>
  <c r="B244" i="21"/>
  <c r="C244" i="21"/>
  <c r="D244" i="21"/>
  <c r="E244" i="21" s="1"/>
  <c r="F244" i="21"/>
  <c r="G244" i="21"/>
  <c r="H244" i="21"/>
  <c r="B245" i="21"/>
  <c r="C245" i="21"/>
  <c r="D245" i="21"/>
  <c r="E245" i="21" s="1"/>
  <c r="F245" i="21"/>
  <c r="G245" i="21"/>
  <c r="H245" i="21"/>
  <c r="B246" i="21"/>
  <c r="C246" i="21"/>
  <c r="D246" i="21"/>
  <c r="E246" i="21" s="1"/>
  <c r="F246" i="21"/>
  <c r="G246" i="21"/>
  <c r="H246" i="21"/>
  <c r="B247" i="21"/>
  <c r="C247" i="21"/>
  <c r="D247" i="21"/>
  <c r="E247" i="21" s="1"/>
  <c r="F247" i="21"/>
  <c r="G247" i="21"/>
  <c r="H247" i="21"/>
  <c r="B248" i="21"/>
  <c r="C248" i="21"/>
  <c r="D248" i="21"/>
  <c r="E248" i="21" s="1"/>
  <c r="F248" i="21"/>
  <c r="G248" i="21"/>
  <c r="H248" i="21"/>
  <c r="B249" i="21"/>
  <c r="C249" i="21"/>
  <c r="D249" i="21"/>
  <c r="E249" i="21" s="1"/>
  <c r="F249" i="21"/>
  <c r="G249" i="21"/>
  <c r="H249" i="21"/>
  <c r="B250" i="21"/>
  <c r="C250" i="21"/>
  <c r="D250" i="21"/>
  <c r="E250" i="21" s="1"/>
  <c r="F250" i="21"/>
  <c r="G250" i="21"/>
  <c r="H250" i="21"/>
  <c r="B251" i="21"/>
  <c r="C251" i="21"/>
  <c r="D251" i="21"/>
  <c r="E251" i="21" s="1"/>
  <c r="F251" i="21"/>
  <c r="G251" i="21"/>
  <c r="H251" i="21"/>
  <c r="B252" i="21"/>
  <c r="C252" i="21"/>
  <c r="D252" i="21"/>
  <c r="E252" i="21" s="1"/>
  <c r="F252" i="21"/>
  <c r="G252" i="21"/>
  <c r="H252" i="21"/>
  <c r="B253" i="21"/>
  <c r="C253" i="21"/>
  <c r="D253" i="21"/>
  <c r="E253" i="21" s="1"/>
  <c r="F253" i="21"/>
  <c r="G253" i="21"/>
  <c r="H253" i="21"/>
  <c r="B254" i="21"/>
  <c r="C254" i="21"/>
  <c r="D254" i="21"/>
  <c r="E254" i="21" s="1"/>
  <c r="F254" i="21"/>
  <c r="G254" i="21"/>
  <c r="H254" i="21"/>
  <c r="B255" i="21"/>
  <c r="C255" i="21"/>
  <c r="D255" i="21"/>
  <c r="E255" i="21" s="1"/>
  <c r="F255" i="21"/>
  <c r="G255" i="21"/>
  <c r="H255" i="21"/>
  <c r="B256" i="21"/>
  <c r="C256" i="21"/>
  <c r="D256" i="21"/>
  <c r="E256" i="21" s="1"/>
  <c r="F256" i="21"/>
  <c r="G256" i="21"/>
  <c r="H256" i="21"/>
  <c r="B257" i="21"/>
  <c r="C257" i="21"/>
  <c r="D257" i="21"/>
  <c r="E257" i="21" s="1"/>
  <c r="F257" i="21"/>
  <c r="G257" i="21"/>
  <c r="H257" i="21"/>
  <c r="B258" i="21"/>
  <c r="C258" i="21"/>
  <c r="D258" i="21"/>
  <c r="E258" i="21" s="1"/>
  <c r="F258" i="21"/>
  <c r="G258" i="21"/>
  <c r="H258" i="21"/>
  <c r="B259" i="21"/>
  <c r="C259" i="21"/>
  <c r="D259" i="21"/>
  <c r="E259" i="21" s="1"/>
  <c r="F259" i="21"/>
  <c r="G259" i="21"/>
  <c r="H259" i="21"/>
  <c r="B260" i="21"/>
  <c r="C260" i="21"/>
  <c r="D260" i="21"/>
  <c r="E260" i="21" s="1"/>
  <c r="F260" i="21"/>
  <c r="G260" i="21"/>
  <c r="H260" i="21"/>
  <c r="B261" i="21"/>
  <c r="C261" i="21"/>
  <c r="D261" i="21"/>
  <c r="E261" i="21" s="1"/>
  <c r="F261" i="21"/>
  <c r="G261" i="21"/>
  <c r="H261" i="21"/>
  <c r="B262" i="21"/>
  <c r="C262" i="21"/>
  <c r="D262" i="21"/>
  <c r="E262" i="21" s="1"/>
  <c r="F262" i="21"/>
  <c r="G262" i="21"/>
  <c r="H262" i="21"/>
  <c r="B263" i="21"/>
  <c r="C263" i="21"/>
  <c r="D263" i="21"/>
  <c r="E263" i="21" s="1"/>
  <c r="F263" i="21"/>
  <c r="G263" i="21"/>
  <c r="H263" i="21"/>
  <c r="B264" i="21"/>
  <c r="C264" i="21"/>
  <c r="D264" i="21"/>
  <c r="E264" i="21" s="1"/>
  <c r="F264" i="21"/>
  <c r="G264" i="21"/>
  <c r="H264" i="21"/>
  <c r="B265" i="21"/>
  <c r="C265" i="21"/>
  <c r="D265" i="21"/>
  <c r="E265" i="21" s="1"/>
  <c r="F265" i="21"/>
  <c r="G265" i="21"/>
  <c r="H265" i="21"/>
  <c r="B266" i="21"/>
  <c r="C266" i="21"/>
  <c r="D266" i="21"/>
  <c r="E266" i="21" s="1"/>
  <c r="F266" i="21"/>
  <c r="G266" i="21"/>
  <c r="H266" i="21"/>
  <c r="B267" i="21"/>
  <c r="C267" i="21"/>
  <c r="D267" i="21"/>
  <c r="E267" i="21" s="1"/>
  <c r="F267" i="21"/>
  <c r="G267" i="21"/>
  <c r="H267" i="21"/>
  <c r="B268" i="21"/>
  <c r="C268" i="21"/>
  <c r="D268" i="21"/>
  <c r="E268" i="21" s="1"/>
  <c r="F268" i="21"/>
  <c r="G268" i="21"/>
  <c r="H268" i="21"/>
  <c r="B269" i="21"/>
  <c r="C269" i="21"/>
  <c r="D269" i="21"/>
  <c r="E269" i="21" s="1"/>
  <c r="F269" i="21"/>
  <c r="G269" i="21"/>
  <c r="H269" i="21"/>
  <c r="B270" i="21"/>
  <c r="C270" i="21"/>
  <c r="D270" i="21"/>
  <c r="E270" i="21" s="1"/>
  <c r="F270" i="21"/>
  <c r="G270" i="21"/>
  <c r="H270" i="21"/>
  <c r="B271" i="21"/>
  <c r="C271" i="21"/>
  <c r="D271" i="21"/>
  <c r="E271" i="21" s="1"/>
  <c r="F271" i="21"/>
  <c r="G271" i="21"/>
  <c r="H271" i="21"/>
  <c r="B272" i="21"/>
  <c r="C272" i="21"/>
  <c r="D272" i="21"/>
  <c r="E272" i="21" s="1"/>
  <c r="F272" i="21"/>
  <c r="G272" i="21"/>
  <c r="H272" i="21"/>
  <c r="B273" i="21"/>
  <c r="C273" i="21"/>
  <c r="D273" i="21"/>
  <c r="E273" i="21" s="1"/>
  <c r="F273" i="21"/>
  <c r="G273" i="21"/>
  <c r="H273" i="21"/>
  <c r="B274" i="21"/>
  <c r="C274" i="21"/>
  <c r="D274" i="21"/>
  <c r="E274" i="21" s="1"/>
  <c r="F274" i="21"/>
  <c r="G274" i="21"/>
  <c r="H274" i="21"/>
  <c r="B275" i="21"/>
  <c r="C275" i="21"/>
  <c r="D275" i="21"/>
  <c r="E275" i="21" s="1"/>
  <c r="F275" i="21"/>
  <c r="G275" i="21"/>
  <c r="H275" i="21"/>
  <c r="B276" i="21"/>
  <c r="C276" i="21"/>
  <c r="D276" i="21"/>
  <c r="E276" i="21" s="1"/>
  <c r="F276" i="21"/>
  <c r="G276" i="21"/>
  <c r="H276" i="21"/>
  <c r="B277" i="21"/>
  <c r="C277" i="21"/>
  <c r="D277" i="21"/>
  <c r="E277" i="21" s="1"/>
  <c r="F277" i="21"/>
  <c r="G277" i="21"/>
  <c r="H277" i="21"/>
  <c r="B278" i="21"/>
  <c r="C278" i="21"/>
  <c r="D278" i="21"/>
  <c r="E278" i="21" s="1"/>
  <c r="F278" i="21"/>
  <c r="G278" i="21"/>
  <c r="H278" i="21"/>
  <c r="B279" i="21"/>
  <c r="C279" i="21"/>
  <c r="D279" i="21"/>
  <c r="E279" i="21" s="1"/>
  <c r="F279" i="21"/>
  <c r="G279" i="21"/>
  <c r="H279" i="21"/>
  <c r="B280" i="21"/>
  <c r="C280" i="21"/>
  <c r="D280" i="21"/>
  <c r="E280" i="21" s="1"/>
  <c r="F280" i="21"/>
  <c r="G280" i="21"/>
  <c r="H280" i="21"/>
  <c r="B281" i="21"/>
  <c r="C281" i="21"/>
  <c r="D281" i="21"/>
  <c r="E281" i="21" s="1"/>
  <c r="F281" i="21"/>
  <c r="G281" i="21"/>
  <c r="H281" i="21"/>
  <c r="B282" i="21"/>
  <c r="C282" i="21"/>
  <c r="D282" i="21"/>
  <c r="E282" i="21" s="1"/>
  <c r="F282" i="21"/>
  <c r="G282" i="21"/>
  <c r="H282" i="21"/>
  <c r="B283" i="21"/>
  <c r="C283" i="21"/>
  <c r="D283" i="21"/>
  <c r="E283" i="21" s="1"/>
  <c r="F283" i="21"/>
  <c r="G283" i="21"/>
  <c r="H283" i="21"/>
  <c r="B284" i="21"/>
  <c r="C284" i="21"/>
  <c r="D284" i="21"/>
  <c r="E284" i="21" s="1"/>
  <c r="F284" i="21"/>
  <c r="G284" i="21"/>
  <c r="H284" i="21"/>
  <c r="B285" i="21"/>
  <c r="C285" i="21"/>
  <c r="D285" i="21"/>
  <c r="E285" i="21" s="1"/>
  <c r="F285" i="21"/>
  <c r="G285" i="21"/>
  <c r="H285" i="21"/>
  <c r="B286" i="21"/>
  <c r="C286" i="21"/>
  <c r="D286" i="21"/>
  <c r="E286" i="21" s="1"/>
  <c r="F286" i="21"/>
  <c r="G286" i="21"/>
  <c r="H286" i="21"/>
  <c r="B287" i="21"/>
  <c r="C287" i="21"/>
  <c r="D287" i="21"/>
  <c r="E287" i="21" s="1"/>
  <c r="F287" i="21"/>
  <c r="G287" i="21"/>
  <c r="H287" i="21"/>
  <c r="B288" i="21"/>
  <c r="C288" i="21"/>
  <c r="D288" i="21"/>
  <c r="E288" i="21" s="1"/>
  <c r="F288" i="21"/>
  <c r="G288" i="21"/>
  <c r="H288" i="21"/>
  <c r="B289" i="21"/>
  <c r="C289" i="21"/>
  <c r="D289" i="21"/>
  <c r="E289" i="21" s="1"/>
  <c r="F289" i="21"/>
  <c r="G289" i="21"/>
  <c r="H289" i="21"/>
  <c r="B290" i="21"/>
  <c r="C290" i="21"/>
  <c r="D290" i="21"/>
  <c r="E290" i="21" s="1"/>
  <c r="F290" i="21"/>
  <c r="G290" i="21"/>
  <c r="H290" i="21"/>
  <c r="B291" i="21"/>
  <c r="C291" i="21"/>
  <c r="D291" i="21"/>
  <c r="E291" i="21" s="1"/>
  <c r="F291" i="21"/>
  <c r="G291" i="21"/>
  <c r="H291" i="21"/>
  <c r="B292" i="21"/>
  <c r="C292" i="21"/>
  <c r="D292" i="21"/>
  <c r="E292" i="21" s="1"/>
  <c r="F292" i="21"/>
  <c r="G292" i="21"/>
  <c r="H292" i="21"/>
  <c r="B293" i="21"/>
  <c r="C293" i="21"/>
  <c r="D293" i="21"/>
  <c r="E293" i="21" s="1"/>
  <c r="F293" i="21"/>
  <c r="G293" i="21"/>
  <c r="H293" i="21"/>
  <c r="B294" i="21"/>
  <c r="C294" i="21"/>
  <c r="D294" i="21"/>
  <c r="E294" i="21" s="1"/>
  <c r="F294" i="21"/>
  <c r="G294" i="21"/>
  <c r="H294" i="21"/>
  <c r="B295" i="21"/>
  <c r="C295" i="21"/>
  <c r="D295" i="21"/>
  <c r="E295" i="21" s="1"/>
  <c r="F295" i="21"/>
  <c r="G295" i="21"/>
  <c r="H295" i="21"/>
  <c r="B296" i="21"/>
  <c r="C296" i="21"/>
  <c r="D296" i="21"/>
  <c r="E296" i="21" s="1"/>
  <c r="F296" i="21"/>
  <c r="G296" i="21"/>
  <c r="H296" i="21"/>
  <c r="B297" i="21"/>
  <c r="C297" i="21"/>
  <c r="D297" i="21"/>
  <c r="E297" i="21" s="1"/>
  <c r="F297" i="21"/>
  <c r="G297" i="21"/>
  <c r="H297" i="21"/>
  <c r="B298" i="21"/>
  <c r="C298" i="21"/>
  <c r="D298" i="21"/>
  <c r="E298" i="21" s="1"/>
  <c r="F298" i="21"/>
  <c r="G298" i="21"/>
  <c r="H298" i="21"/>
  <c r="B299" i="21"/>
  <c r="C299" i="21"/>
  <c r="D299" i="21"/>
  <c r="E299" i="21" s="1"/>
  <c r="F299" i="21"/>
  <c r="G299" i="21"/>
  <c r="H299" i="21"/>
  <c r="B300" i="21"/>
  <c r="C300" i="21"/>
  <c r="D300" i="21"/>
  <c r="E300" i="21" s="1"/>
  <c r="F300" i="21"/>
  <c r="G300" i="21"/>
  <c r="H300" i="21"/>
  <c r="B301" i="21"/>
  <c r="C301" i="21"/>
  <c r="D301" i="21"/>
  <c r="E301" i="21" s="1"/>
  <c r="F301" i="21"/>
  <c r="G301" i="21"/>
  <c r="H301" i="21"/>
  <c r="B302" i="21"/>
  <c r="C302" i="21"/>
  <c r="D302" i="21"/>
  <c r="E302" i="21" s="1"/>
  <c r="F302" i="21"/>
  <c r="G302" i="21"/>
  <c r="H302" i="21"/>
  <c r="B303" i="21"/>
  <c r="C303" i="21"/>
  <c r="D303" i="21"/>
  <c r="E303" i="21" s="1"/>
  <c r="F303" i="21"/>
  <c r="G303" i="21"/>
  <c r="H303" i="21"/>
  <c r="B304" i="21"/>
  <c r="C304" i="21"/>
  <c r="D304" i="21"/>
  <c r="E304" i="21" s="1"/>
  <c r="F304" i="21"/>
  <c r="G304" i="21"/>
  <c r="H304" i="21"/>
  <c r="B305" i="21"/>
  <c r="C305" i="21"/>
  <c r="D305" i="21"/>
  <c r="E305" i="21" s="1"/>
  <c r="F305" i="21"/>
  <c r="G305" i="21"/>
  <c r="H305" i="21"/>
  <c r="B306" i="21"/>
  <c r="C306" i="21"/>
  <c r="D306" i="21"/>
  <c r="E306" i="21" s="1"/>
  <c r="F306" i="21"/>
  <c r="G306" i="21"/>
  <c r="H306" i="21"/>
  <c r="B307" i="21"/>
  <c r="C307" i="21"/>
  <c r="D307" i="21"/>
  <c r="E307" i="21" s="1"/>
  <c r="F307" i="21"/>
  <c r="G307" i="21"/>
  <c r="H307" i="21"/>
  <c r="B308" i="21"/>
  <c r="C308" i="21"/>
  <c r="D308" i="21"/>
  <c r="E308" i="21" s="1"/>
  <c r="F308" i="21"/>
  <c r="G308" i="21"/>
  <c r="H308" i="21"/>
  <c r="B309" i="21"/>
  <c r="C309" i="21"/>
  <c r="D309" i="21"/>
  <c r="E309" i="21" s="1"/>
  <c r="F309" i="21"/>
  <c r="G309" i="21"/>
  <c r="H309" i="21"/>
  <c r="B310" i="21"/>
  <c r="C310" i="21"/>
  <c r="D310" i="21"/>
  <c r="E310" i="21" s="1"/>
  <c r="F310" i="21"/>
  <c r="G310" i="21"/>
  <c r="H310" i="21"/>
  <c r="B311" i="21"/>
  <c r="C311" i="21"/>
  <c r="D311" i="21"/>
  <c r="E311" i="21" s="1"/>
  <c r="F311" i="21"/>
  <c r="G311" i="21"/>
  <c r="H311" i="21"/>
  <c r="B312" i="21"/>
  <c r="C312" i="21"/>
  <c r="D312" i="21"/>
  <c r="E312" i="21" s="1"/>
  <c r="F312" i="21"/>
  <c r="G312" i="21"/>
  <c r="H312" i="21"/>
  <c r="B313" i="21"/>
  <c r="C313" i="21"/>
  <c r="D313" i="21"/>
  <c r="E313" i="21" s="1"/>
  <c r="F313" i="21"/>
  <c r="G313" i="21"/>
  <c r="H313" i="21"/>
  <c r="B314" i="21"/>
  <c r="C314" i="21"/>
  <c r="D314" i="21"/>
  <c r="E314" i="21" s="1"/>
  <c r="F314" i="21"/>
  <c r="G314" i="21"/>
  <c r="H314" i="21"/>
  <c r="B315" i="21"/>
  <c r="C315" i="21"/>
  <c r="D315" i="21"/>
  <c r="E315" i="21" s="1"/>
  <c r="F315" i="21"/>
  <c r="G315" i="21"/>
  <c r="H315" i="21"/>
  <c r="B316" i="21"/>
  <c r="C316" i="21"/>
  <c r="D316" i="21"/>
  <c r="E316" i="21" s="1"/>
  <c r="F316" i="21"/>
  <c r="G316" i="21"/>
  <c r="H316" i="21"/>
  <c r="B317" i="21"/>
  <c r="C317" i="21"/>
  <c r="D317" i="21"/>
  <c r="E317" i="21" s="1"/>
  <c r="F317" i="21"/>
  <c r="G317" i="21"/>
  <c r="H317" i="21"/>
  <c r="B318" i="21"/>
  <c r="C318" i="21"/>
  <c r="D318" i="21"/>
  <c r="E318" i="21" s="1"/>
  <c r="F318" i="21"/>
  <c r="G318" i="21"/>
  <c r="H318" i="21"/>
  <c r="B319" i="21"/>
  <c r="C319" i="21"/>
  <c r="D319" i="21"/>
  <c r="E319" i="21" s="1"/>
  <c r="F319" i="21"/>
  <c r="G319" i="21"/>
  <c r="H319" i="21"/>
  <c r="B320" i="21"/>
  <c r="C320" i="21"/>
  <c r="D320" i="21"/>
  <c r="E320" i="21" s="1"/>
  <c r="F320" i="21"/>
  <c r="G320" i="21"/>
  <c r="H320" i="21"/>
  <c r="B321" i="21"/>
  <c r="C321" i="21"/>
  <c r="D321" i="21"/>
  <c r="E321" i="21" s="1"/>
  <c r="F321" i="21"/>
  <c r="G321" i="21"/>
  <c r="H321" i="21"/>
  <c r="B322" i="21"/>
  <c r="C322" i="21"/>
  <c r="D322" i="21"/>
  <c r="E322" i="21" s="1"/>
  <c r="F322" i="21"/>
  <c r="G322" i="21"/>
  <c r="H322" i="21"/>
  <c r="B323" i="21"/>
  <c r="C323" i="21"/>
  <c r="D323" i="21"/>
  <c r="E323" i="21" s="1"/>
  <c r="F323" i="21"/>
  <c r="G323" i="21"/>
  <c r="H323" i="21"/>
  <c r="B324" i="21"/>
  <c r="C324" i="21"/>
  <c r="D324" i="21"/>
  <c r="E324" i="21" s="1"/>
  <c r="F324" i="21"/>
  <c r="G324" i="21"/>
  <c r="H324" i="21"/>
  <c r="B325" i="21"/>
  <c r="C325" i="21"/>
  <c r="D325" i="21"/>
  <c r="E325" i="21" s="1"/>
  <c r="F325" i="21"/>
  <c r="G325" i="21"/>
  <c r="H325" i="21"/>
  <c r="B326" i="21"/>
  <c r="C326" i="21"/>
  <c r="D326" i="21"/>
  <c r="E326" i="21" s="1"/>
  <c r="F326" i="21"/>
  <c r="G326" i="21"/>
  <c r="H326" i="21"/>
  <c r="B327" i="21"/>
  <c r="C327" i="21"/>
  <c r="D327" i="21"/>
  <c r="E327" i="21" s="1"/>
  <c r="F327" i="21"/>
  <c r="G327" i="21"/>
  <c r="H327" i="21"/>
  <c r="B328" i="21"/>
  <c r="C328" i="21"/>
  <c r="D328" i="21"/>
  <c r="E328" i="21" s="1"/>
  <c r="F328" i="21"/>
  <c r="G328" i="21"/>
  <c r="H328" i="21"/>
  <c r="B329" i="21"/>
  <c r="C329" i="21"/>
  <c r="D329" i="21"/>
  <c r="E329" i="21" s="1"/>
  <c r="F329" i="21"/>
  <c r="G329" i="21"/>
  <c r="H329" i="21"/>
  <c r="B330" i="21"/>
  <c r="C330" i="21"/>
  <c r="D330" i="21"/>
  <c r="E330" i="21" s="1"/>
  <c r="F330" i="21"/>
  <c r="G330" i="21"/>
  <c r="H330" i="21"/>
  <c r="B331" i="21"/>
  <c r="C331" i="21"/>
  <c r="D331" i="21"/>
  <c r="E331" i="21" s="1"/>
  <c r="F331" i="21"/>
  <c r="G331" i="21"/>
  <c r="H331" i="21"/>
  <c r="B332" i="21"/>
  <c r="C332" i="21"/>
  <c r="D332" i="21"/>
  <c r="E332" i="21" s="1"/>
  <c r="F332" i="21"/>
  <c r="G332" i="21"/>
  <c r="H332" i="21"/>
  <c r="B333" i="21"/>
  <c r="C333" i="21"/>
  <c r="D333" i="21"/>
  <c r="E333" i="21" s="1"/>
  <c r="F333" i="21"/>
  <c r="G333" i="21"/>
  <c r="H333" i="21"/>
  <c r="B334" i="21"/>
  <c r="C334" i="21"/>
  <c r="D334" i="21"/>
  <c r="E334" i="21" s="1"/>
  <c r="F334" i="21"/>
  <c r="G334" i="21"/>
  <c r="H334" i="21"/>
  <c r="B335" i="21"/>
  <c r="C335" i="21"/>
  <c r="D335" i="21"/>
  <c r="E335" i="21" s="1"/>
  <c r="F335" i="21"/>
  <c r="G335" i="21"/>
  <c r="H335" i="21"/>
  <c r="B336" i="21"/>
  <c r="C336" i="21"/>
  <c r="D336" i="21"/>
  <c r="E336" i="21" s="1"/>
  <c r="F336" i="21"/>
  <c r="G336" i="21"/>
  <c r="H336" i="21"/>
  <c r="B337" i="21"/>
  <c r="C337" i="21"/>
  <c r="D337" i="21"/>
  <c r="E337" i="21" s="1"/>
  <c r="F337" i="21"/>
  <c r="G337" i="21"/>
  <c r="H337" i="21"/>
  <c r="B338" i="21"/>
  <c r="C338" i="21"/>
  <c r="D338" i="21"/>
  <c r="E338" i="21" s="1"/>
  <c r="F338" i="21"/>
  <c r="G338" i="21"/>
  <c r="H338" i="21"/>
  <c r="B339" i="21"/>
  <c r="C339" i="21"/>
  <c r="D339" i="21"/>
  <c r="E339" i="21" s="1"/>
  <c r="F339" i="21"/>
  <c r="G339" i="21"/>
  <c r="H339" i="21"/>
  <c r="B340" i="21"/>
  <c r="C340" i="21"/>
  <c r="D340" i="21"/>
  <c r="E340" i="21" s="1"/>
  <c r="F340" i="21"/>
  <c r="G340" i="21"/>
  <c r="H340" i="21"/>
  <c r="B341" i="21"/>
  <c r="C341" i="21"/>
  <c r="D341" i="21"/>
  <c r="E341" i="21" s="1"/>
  <c r="F341" i="21"/>
  <c r="G341" i="21"/>
  <c r="H341" i="21"/>
  <c r="B342" i="21"/>
  <c r="C342" i="21"/>
  <c r="D342" i="21"/>
  <c r="E342" i="21" s="1"/>
  <c r="F342" i="21"/>
  <c r="G342" i="21"/>
  <c r="H342" i="21"/>
  <c r="B343" i="21"/>
  <c r="C343" i="21"/>
  <c r="D343" i="21"/>
  <c r="E343" i="21" s="1"/>
  <c r="F343" i="21"/>
  <c r="G343" i="21"/>
  <c r="H343" i="21"/>
  <c r="B344" i="21"/>
  <c r="C344" i="21"/>
  <c r="D344" i="21"/>
  <c r="E344" i="21" s="1"/>
  <c r="F344" i="21"/>
  <c r="G344" i="21"/>
  <c r="H344" i="21"/>
  <c r="B345" i="21"/>
  <c r="C345" i="21"/>
  <c r="D345" i="21"/>
  <c r="E345" i="21" s="1"/>
  <c r="F345" i="21"/>
  <c r="G345" i="21"/>
  <c r="H345" i="21"/>
  <c r="B346" i="21"/>
  <c r="C346" i="21"/>
  <c r="D346" i="21"/>
  <c r="E346" i="21" s="1"/>
  <c r="F346" i="21"/>
  <c r="G346" i="21"/>
  <c r="H346" i="21"/>
  <c r="B347" i="21"/>
  <c r="C347" i="21"/>
  <c r="D347" i="21"/>
  <c r="E347" i="21" s="1"/>
  <c r="F347" i="21"/>
  <c r="G347" i="21"/>
  <c r="H347" i="21"/>
  <c r="B348" i="21"/>
  <c r="C348" i="21"/>
  <c r="D348" i="21"/>
  <c r="E348" i="21" s="1"/>
  <c r="F348" i="21"/>
  <c r="G348" i="21"/>
  <c r="H348" i="21"/>
  <c r="B349" i="21"/>
  <c r="C349" i="21"/>
  <c r="D349" i="21"/>
  <c r="E349" i="21" s="1"/>
  <c r="F349" i="21"/>
  <c r="G349" i="21"/>
  <c r="H349" i="21"/>
  <c r="B350" i="21"/>
  <c r="C350" i="21"/>
  <c r="D350" i="21"/>
  <c r="E350" i="21" s="1"/>
  <c r="F350" i="21"/>
  <c r="G350" i="21"/>
  <c r="H350" i="21"/>
  <c r="B351" i="21"/>
  <c r="C351" i="21"/>
  <c r="D351" i="21"/>
  <c r="E351" i="21" s="1"/>
  <c r="F351" i="21"/>
  <c r="G351" i="21"/>
  <c r="H351" i="21"/>
  <c r="B352" i="21"/>
  <c r="C352" i="21"/>
  <c r="D352" i="21"/>
  <c r="E352" i="21" s="1"/>
  <c r="F352" i="21"/>
  <c r="G352" i="21"/>
  <c r="H352" i="21"/>
  <c r="B353" i="21"/>
  <c r="C353" i="21"/>
  <c r="D353" i="21"/>
  <c r="E353" i="21" s="1"/>
  <c r="F353" i="21"/>
  <c r="G353" i="21"/>
  <c r="H353" i="21"/>
  <c r="B354" i="21"/>
  <c r="C354" i="21"/>
  <c r="D354" i="21"/>
  <c r="E354" i="21" s="1"/>
  <c r="F354" i="21"/>
  <c r="G354" i="21"/>
  <c r="H354" i="21"/>
  <c r="B355" i="21"/>
  <c r="C355" i="21"/>
  <c r="D355" i="21"/>
  <c r="E355" i="21" s="1"/>
  <c r="F355" i="21"/>
  <c r="G355" i="21"/>
  <c r="H355" i="21"/>
  <c r="B356" i="21"/>
  <c r="C356" i="21"/>
  <c r="D356" i="21"/>
  <c r="E356" i="21" s="1"/>
  <c r="F356" i="21"/>
  <c r="G356" i="21"/>
  <c r="H356" i="21"/>
  <c r="B357" i="21"/>
  <c r="C357" i="21"/>
  <c r="D357" i="21"/>
  <c r="E357" i="21" s="1"/>
  <c r="F357" i="21"/>
  <c r="G357" i="21"/>
  <c r="H357" i="21"/>
  <c r="B358" i="21"/>
  <c r="C358" i="21"/>
  <c r="D358" i="21"/>
  <c r="E358" i="21" s="1"/>
  <c r="F358" i="21"/>
  <c r="G358" i="21"/>
  <c r="H358" i="21"/>
  <c r="B359" i="21"/>
  <c r="C359" i="21"/>
  <c r="D359" i="21"/>
  <c r="E359" i="21" s="1"/>
  <c r="F359" i="21"/>
  <c r="G359" i="21"/>
  <c r="H359" i="21"/>
  <c r="B360" i="21"/>
  <c r="C360" i="21"/>
  <c r="D360" i="21"/>
  <c r="E360" i="21" s="1"/>
  <c r="F360" i="21"/>
  <c r="G360" i="21"/>
  <c r="H360" i="21"/>
  <c r="B361" i="21"/>
  <c r="C361" i="21"/>
  <c r="D361" i="21"/>
  <c r="E361" i="21" s="1"/>
  <c r="F361" i="21"/>
  <c r="G361" i="21"/>
  <c r="H361" i="21"/>
  <c r="B362" i="21"/>
  <c r="C362" i="21"/>
  <c r="D362" i="21"/>
  <c r="E362" i="21" s="1"/>
  <c r="F362" i="21"/>
  <c r="G362" i="21"/>
  <c r="H362" i="21"/>
  <c r="B363" i="21"/>
  <c r="C363" i="21"/>
  <c r="D363" i="21"/>
  <c r="E363" i="21" s="1"/>
  <c r="F363" i="21"/>
  <c r="G363" i="21"/>
  <c r="H363" i="21"/>
  <c r="B364" i="21"/>
  <c r="C364" i="21"/>
  <c r="D364" i="21"/>
  <c r="E364" i="21" s="1"/>
  <c r="F364" i="21"/>
  <c r="G364" i="21"/>
  <c r="H364" i="21"/>
  <c r="B365" i="21"/>
  <c r="C365" i="21"/>
  <c r="D365" i="21"/>
  <c r="E365" i="21" s="1"/>
  <c r="F365" i="21"/>
  <c r="G365" i="21"/>
  <c r="H365" i="21"/>
  <c r="B366" i="21"/>
  <c r="C366" i="21"/>
  <c r="D366" i="21"/>
  <c r="E366" i="21" s="1"/>
  <c r="F366" i="21"/>
  <c r="G366" i="21"/>
  <c r="H366" i="21"/>
  <c r="B367" i="21"/>
  <c r="C367" i="21"/>
  <c r="D367" i="21"/>
  <c r="E367" i="21" s="1"/>
  <c r="F367" i="21"/>
  <c r="G367" i="21"/>
  <c r="H367" i="21"/>
  <c r="B368" i="21"/>
  <c r="C368" i="21"/>
  <c r="D368" i="21"/>
  <c r="E368" i="21" s="1"/>
  <c r="F368" i="21"/>
  <c r="G368" i="21"/>
  <c r="H368" i="21"/>
  <c r="B369" i="21"/>
  <c r="C369" i="21"/>
  <c r="D369" i="21"/>
  <c r="E369" i="21" s="1"/>
  <c r="F369" i="21"/>
  <c r="G369" i="21"/>
  <c r="H369" i="21"/>
  <c r="B370" i="21"/>
  <c r="C370" i="21"/>
  <c r="D370" i="21"/>
  <c r="E370" i="21" s="1"/>
  <c r="F370" i="21"/>
  <c r="G370" i="21"/>
  <c r="H370" i="21"/>
  <c r="B371" i="21"/>
  <c r="C371" i="21"/>
  <c r="D371" i="21"/>
  <c r="E371" i="21" s="1"/>
  <c r="F371" i="21"/>
  <c r="G371" i="21"/>
  <c r="H371" i="21"/>
  <c r="B372" i="21"/>
  <c r="C372" i="21"/>
  <c r="D372" i="21"/>
  <c r="E372" i="21" s="1"/>
  <c r="F372" i="21"/>
  <c r="G372" i="21"/>
  <c r="H372" i="21"/>
  <c r="B373" i="21"/>
  <c r="C373" i="21"/>
  <c r="D373" i="21"/>
  <c r="E373" i="21" s="1"/>
  <c r="F373" i="21"/>
  <c r="G373" i="21"/>
  <c r="H373" i="21"/>
  <c r="B374" i="21"/>
  <c r="C374" i="21"/>
  <c r="D374" i="21"/>
  <c r="E374" i="21" s="1"/>
  <c r="F374" i="21"/>
  <c r="G374" i="21"/>
  <c r="H374" i="21"/>
  <c r="B375" i="21"/>
  <c r="C375" i="21"/>
  <c r="D375" i="21"/>
  <c r="E375" i="21" s="1"/>
  <c r="F375" i="21"/>
  <c r="G375" i="21"/>
  <c r="H375" i="21"/>
  <c r="B376" i="21"/>
  <c r="C376" i="21"/>
  <c r="D376" i="21"/>
  <c r="E376" i="21" s="1"/>
  <c r="F376" i="21"/>
  <c r="G376" i="21"/>
  <c r="H376" i="21"/>
  <c r="B377" i="21"/>
  <c r="C377" i="21"/>
  <c r="D377" i="21"/>
  <c r="E377" i="21" s="1"/>
  <c r="F377" i="21"/>
  <c r="G377" i="21"/>
  <c r="H377" i="21"/>
  <c r="B378" i="21"/>
  <c r="C378" i="21"/>
  <c r="D378" i="21"/>
  <c r="E378" i="21" s="1"/>
  <c r="F378" i="21"/>
  <c r="G378" i="21"/>
  <c r="H378" i="21"/>
  <c r="B379" i="21"/>
  <c r="C379" i="21"/>
  <c r="D379" i="21"/>
  <c r="E379" i="21" s="1"/>
  <c r="F379" i="21"/>
  <c r="G379" i="21"/>
  <c r="H379" i="21"/>
  <c r="B380" i="21"/>
  <c r="C380" i="21"/>
  <c r="D380" i="21"/>
  <c r="E380" i="21" s="1"/>
  <c r="F380" i="21"/>
  <c r="G380" i="21"/>
  <c r="H380" i="21"/>
  <c r="B381" i="21"/>
  <c r="C381" i="21"/>
  <c r="D381" i="21"/>
  <c r="E381" i="21" s="1"/>
  <c r="F381" i="21"/>
  <c r="G381" i="21"/>
  <c r="H381" i="21"/>
  <c r="B382" i="21"/>
  <c r="C382" i="21"/>
  <c r="D382" i="21"/>
  <c r="E382" i="21" s="1"/>
  <c r="F382" i="21"/>
  <c r="G382" i="21"/>
  <c r="H382" i="21"/>
  <c r="B383" i="21"/>
  <c r="C383" i="21"/>
  <c r="D383" i="21"/>
  <c r="E383" i="21" s="1"/>
  <c r="F383" i="21"/>
  <c r="G383" i="21"/>
  <c r="H383" i="21"/>
  <c r="B384" i="21"/>
  <c r="C384" i="21"/>
  <c r="D384" i="21"/>
  <c r="E384" i="21" s="1"/>
  <c r="F384" i="21"/>
  <c r="G384" i="21"/>
  <c r="H384" i="21"/>
  <c r="B385" i="21"/>
  <c r="C385" i="21"/>
  <c r="D385" i="21"/>
  <c r="E385" i="21" s="1"/>
  <c r="F385" i="21"/>
  <c r="G385" i="21"/>
  <c r="H385" i="21"/>
  <c r="B386" i="21"/>
  <c r="C386" i="21"/>
  <c r="D386" i="21"/>
  <c r="E386" i="21" s="1"/>
  <c r="F386" i="21"/>
  <c r="G386" i="21"/>
  <c r="H386" i="21"/>
  <c r="C2" i="21"/>
  <c r="B234" i="15" l="1"/>
  <c r="C234" i="15"/>
  <c r="D234" i="15"/>
  <c r="E234" i="15" s="1"/>
  <c r="F234" i="15"/>
  <c r="G234" i="15"/>
  <c r="H234" i="15"/>
  <c r="B235" i="15"/>
  <c r="C235" i="15"/>
  <c r="D235" i="15"/>
  <c r="E235" i="15" s="1"/>
  <c r="F235" i="15"/>
  <c r="G235" i="15"/>
  <c r="H235" i="15"/>
  <c r="B236" i="15"/>
  <c r="C236" i="15"/>
  <c r="D236" i="15"/>
  <c r="E236" i="15" s="1"/>
  <c r="F236" i="15"/>
  <c r="G236" i="15"/>
  <c r="H236" i="15"/>
  <c r="B230" i="15"/>
  <c r="C230" i="15"/>
  <c r="D230" i="15"/>
  <c r="E230" i="15" s="1"/>
  <c r="F230" i="15"/>
  <c r="G230" i="15"/>
  <c r="H230" i="15"/>
  <c r="B231" i="15"/>
  <c r="C231" i="15"/>
  <c r="D231" i="15"/>
  <c r="E231" i="15" s="1"/>
  <c r="F231" i="15"/>
  <c r="G231" i="15"/>
  <c r="H231" i="15"/>
  <c r="B232" i="15"/>
  <c r="C232" i="15"/>
  <c r="D232" i="15"/>
  <c r="E232" i="15" s="1"/>
  <c r="F232" i="15"/>
  <c r="G232" i="15"/>
  <c r="H232" i="15"/>
  <c r="B233" i="15"/>
  <c r="C233" i="15"/>
  <c r="D233" i="15"/>
  <c r="E233" i="15" s="1"/>
  <c r="F233" i="15"/>
  <c r="G233" i="15"/>
  <c r="H233" i="15"/>
  <c r="B220" i="15"/>
  <c r="C220" i="15"/>
  <c r="D220" i="15"/>
  <c r="E220" i="15" s="1"/>
  <c r="F220" i="15"/>
  <c r="G220" i="15"/>
  <c r="H220" i="15"/>
  <c r="B221" i="15"/>
  <c r="C221" i="15"/>
  <c r="D221" i="15"/>
  <c r="E221" i="15" s="1"/>
  <c r="F221" i="15"/>
  <c r="G221" i="15"/>
  <c r="H221" i="15"/>
  <c r="B222" i="15"/>
  <c r="C222" i="15"/>
  <c r="D222" i="15"/>
  <c r="E222" i="15" s="1"/>
  <c r="F222" i="15"/>
  <c r="G222" i="15"/>
  <c r="H222" i="15"/>
  <c r="B223" i="15"/>
  <c r="C223" i="15"/>
  <c r="D223" i="15"/>
  <c r="E223" i="15" s="1"/>
  <c r="F223" i="15"/>
  <c r="G223" i="15"/>
  <c r="H223" i="15"/>
  <c r="B224" i="15"/>
  <c r="C224" i="15"/>
  <c r="D224" i="15"/>
  <c r="E224" i="15" s="1"/>
  <c r="F224" i="15"/>
  <c r="G224" i="15"/>
  <c r="H224" i="15"/>
  <c r="B225" i="15"/>
  <c r="C225" i="15"/>
  <c r="D225" i="15"/>
  <c r="E225" i="15" s="1"/>
  <c r="F225" i="15"/>
  <c r="G225" i="15"/>
  <c r="H225" i="15"/>
  <c r="B226" i="15"/>
  <c r="C226" i="15"/>
  <c r="D226" i="15"/>
  <c r="E226" i="15" s="1"/>
  <c r="F226" i="15"/>
  <c r="G226" i="15"/>
  <c r="H226" i="15"/>
  <c r="B227" i="15"/>
  <c r="C227" i="15"/>
  <c r="D227" i="15"/>
  <c r="E227" i="15" s="1"/>
  <c r="F227" i="15"/>
  <c r="G227" i="15"/>
  <c r="H227" i="15"/>
  <c r="B228" i="15"/>
  <c r="C228" i="15"/>
  <c r="D228" i="15"/>
  <c r="E228" i="15" s="1"/>
  <c r="F228" i="15"/>
  <c r="G228" i="15"/>
  <c r="H228" i="15"/>
  <c r="B229" i="15"/>
  <c r="C229" i="15"/>
  <c r="D229" i="15"/>
  <c r="E229" i="15" s="1"/>
  <c r="F229" i="15"/>
  <c r="G229" i="15"/>
  <c r="H229" i="15"/>
  <c r="B216" i="15"/>
  <c r="C216" i="15"/>
  <c r="D216" i="15"/>
  <c r="E216" i="15" s="1"/>
  <c r="F216" i="15"/>
  <c r="G216" i="15"/>
  <c r="H216" i="15"/>
  <c r="B217" i="15"/>
  <c r="C217" i="15"/>
  <c r="D217" i="15"/>
  <c r="E217" i="15" s="1"/>
  <c r="F217" i="15"/>
  <c r="G217" i="15"/>
  <c r="H217" i="15"/>
  <c r="B218" i="15"/>
  <c r="C218" i="15"/>
  <c r="D218" i="15"/>
  <c r="E218" i="15" s="1"/>
  <c r="F218" i="15"/>
  <c r="G218" i="15"/>
  <c r="H218" i="15"/>
  <c r="B219" i="15"/>
  <c r="C219" i="15"/>
  <c r="D219" i="15"/>
  <c r="E219" i="15" s="1"/>
  <c r="F219" i="15"/>
  <c r="G219" i="15"/>
  <c r="H219" i="15"/>
  <c r="B3" i="15"/>
  <c r="C3" i="15"/>
  <c r="D3" i="15"/>
  <c r="E3" i="15" s="1"/>
  <c r="F3" i="15"/>
  <c r="G3" i="15"/>
  <c r="H3" i="15"/>
  <c r="B4" i="15"/>
  <c r="C4" i="15"/>
  <c r="D4" i="15"/>
  <c r="E4" i="15" s="1"/>
  <c r="F4" i="15"/>
  <c r="G4" i="15"/>
  <c r="H4" i="15"/>
  <c r="B5" i="15"/>
  <c r="C5" i="15"/>
  <c r="D5" i="15"/>
  <c r="E5" i="15" s="1"/>
  <c r="F5" i="15"/>
  <c r="G5" i="15"/>
  <c r="H5" i="15"/>
  <c r="B6" i="15"/>
  <c r="C6" i="15"/>
  <c r="D6" i="15"/>
  <c r="E6" i="15" s="1"/>
  <c r="F6" i="15"/>
  <c r="G6" i="15"/>
  <c r="H6" i="15"/>
  <c r="B7" i="15"/>
  <c r="C7" i="15"/>
  <c r="D7" i="15"/>
  <c r="E7" i="15" s="1"/>
  <c r="F7" i="15"/>
  <c r="G7" i="15"/>
  <c r="H7" i="15"/>
  <c r="B8" i="15"/>
  <c r="C8" i="15"/>
  <c r="D8" i="15"/>
  <c r="E8" i="15" s="1"/>
  <c r="F8" i="15"/>
  <c r="G8" i="15"/>
  <c r="H8" i="15"/>
  <c r="B9" i="15"/>
  <c r="C9" i="15"/>
  <c r="D9" i="15"/>
  <c r="E9" i="15" s="1"/>
  <c r="F9" i="15"/>
  <c r="G9" i="15"/>
  <c r="H9" i="15"/>
  <c r="B10" i="15"/>
  <c r="C10" i="15"/>
  <c r="D10" i="15"/>
  <c r="E10" i="15" s="1"/>
  <c r="F10" i="15"/>
  <c r="G10" i="15"/>
  <c r="H10" i="15"/>
  <c r="B11" i="15"/>
  <c r="C11" i="15"/>
  <c r="D11" i="15"/>
  <c r="E11" i="15" s="1"/>
  <c r="F11" i="15"/>
  <c r="G11" i="15"/>
  <c r="H11" i="15"/>
  <c r="B12" i="15"/>
  <c r="C12" i="15"/>
  <c r="D12" i="15"/>
  <c r="E12" i="15" s="1"/>
  <c r="F12" i="15"/>
  <c r="G12" i="15"/>
  <c r="H12" i="15"/>
  <c r="B13" i="15"/>
  <c r="C13" i="15"/>
  <c r="D13" i="15"/>
  <c r="E13" i="15" s="1"/>
  <c r="F13" i="15"/>
  <c r="G13" i="15"/>
  <c r="H13" i="15"/>
  <c r="B14" i="15"/>
  <c r="C14" i="15"/>
  <c r="D14" i="15"/>
  <c r="E14" i="15" s="1"/>
  <c r="F14" i="15"/>
  <c r="G14" i="15"/>
  <c r="H14" i="15"/>
  <c r="B15" i="15"/>
  <c r="C15" i="15"/>
  <c r="D15" i="15"/>
  <c r="E15" i="15" s="1"/>
  <c r="F15" i="15"/>
  <c r="G15" i="15"/>
  <c r="H15" i="15"/>
  <c r="B16" i="15"/>
  <c r="C16" i="15"/>
  <c r="D16" i="15"/>
  <c r="E16" i="15" s="1"/>
  <c r="F16" i="15"/>
  <c r="G16" i="15"/>
  <c r="H16" i="15"/>
  <c r="B17" i="15"/>
  <c r="C17" i="15"/>
  <c r="D17" i="15"/>
  <c r="E17" i="15" s="1"/>
  <c r="F17" i="15"/>
  <c r="G17" i="15"/>
  <c r="H17" i="15"/>
  <c r="B18" i="15"/>
  <c r="C18" i="15"/>
  <c r="D18" i="15"/>
  <c r="E18" i="15" s="1"/>
  <c r="F18" i="15"/>
  <c r="G18" i="15"/>
  <c r="H18" i="15"/>
  <c r="B19" i="15"/>
  <c r="C19" i="15"/>
  <c r="D19" i="15"/>
  <c r="E19" i="15" s="1"/>
  <c r="F19" i="15"/>
  <c r="G19" i="15"/>
  <c r="H19" i="15"/>
  <c r="B20" i="15"/>
  <c r="C20" i="15"/>
  <c r="D20" i="15"/>
  <c r="E20" i="15" s="1"/>
  <c r="F20" i="15"/>
  <c r="G20" i="15"/>
  <c r="H20" i="15"/>
  <c r="B21" i="15"/>
  <c r="C21" i="15"/>
  <c r="D21" i="15"/>
  <c r="E21" i="15" s="1"/>
  <c r="F21" i="15"/>
  <c r="G21" i="15"/>
  <c r="H21" i="15"/>
  <c r="B22" i="15"/>
  <c r="C22" i="15"/>
  <c r="D22" i="15"/>
  <c r="E22" i="15" s="1"/>
  <c r="F22" i="15"/>
  <c r="G22" i="15"/>
  <c r="H22" i="15"/>
  <c r="B23" i="15"/>
  <c r="C23" i="15"/>
  <c r="D23" i="15"/>
  <c r="E23" i="15" s="1"/>
  <c r="F23" i="15"/>
  <c r="G23" i="15"/>
  <c r="H23" i="15"/>
  <c r="B24" i="15"/>
  <c r="C24" i="15"/>
  <c r="D24" i="15"/>
  <c r="E24" i="15" s="1"/>
  <c r="F24" i="15"/>
  <c r="G24" i="15"/>
  <c r="H24" i="15"/>
  <c r="B25" i="15"/>
  <c r="C25" i="15"/>
  <c r="D25" i="15"/>
  <c r="E25" i="15" s="1"/>
  <c r="F25" i="15"/>
  <c r="G25" i="15"/>
  <c r="H25" i="15"/>
  <c r="B26" i="15"/>
  <c r="C26" i="15"/>
  <c r="D26" i="15"/>
  <c r="E26" i="15" s="1"/>
  <c r="F26" i="15"/>
  <c r="G26" i="15"/>
  <c r="H26" i="15"/>
  <c r="B27" i="15"/>
  <c r="C27" i="15"/>
  <c r="D27" i="15"/>
  <c r="E27" i="15" s="1"/>
  <c r="F27" i="15"/>
  <c r="G27" i="15"/>
  <c r="H27" i="15"/>
  <c r="B28" i="15"/>
  <c r="C28" i="15"/>
  <c r="D28" i="15"/>
  <c r="E28" i="15" s="1"/>
  <c r="F28" i="15"/>
  <c r="G28" i="15"/>
  <c r="H28" i="15"/>
  <c r="B29" i="15"/>
  <c r="C29" i="15"/>
  <c r="D29" i="15"/>
  <c r="E29" i="15" s="1"/>
  <c r="F29" i="15"/>
  <c r="G29" i="15"/>
  <c r="H29" i="15"/>
  <c r="B30" i="15"/>
  <c r="C30" i="15"/>
  <c r="D30" i="15"/>
  <c r="E30" i="15" s="1"/>
  <c r="F30" i="15"/>
  <c r="G30" i="15"/>
  <c r="H30" i="15"/>
  <c r="B31" i="15"/>
  <c r="C31" i="15"/>
  <c r="D31" i="15"/>
  <c r="E31" i="15" s="1"/>
  <c r="F31" i="15"/>
  <c r="G31" i="15"/>
  <c r="H31" i="15"/>
  <c r="B32" i="15"/>
  <c r="C32" i="15"/>
  <c r="D32" i="15"/>
  <c r="E32" i="15" s="1"/>
  <c r="F32" i="15"/>
  <c r="G32" i="15"/>
  <c r="H32" i="15"/>
  <c r="B33" i="15"/>
  <c r="C33" i="15"/>
  <c r="D33" i="15"/>
  <c r="E33" i="15" s="1"/>
  <c r="F33" i="15"/>
  <c r="G33" i="15"/>
  <c r="H33" i="15"/>
  <c r="B34" i="15"/>
  <c r="C34" i="15"/>
  <c r="D34" i="15"/>
  <c r="E34" i="15" s="1"/>
  <c r="F34" i="15"/>
  <c r="G34" i="15"/>
  <c r="H34" i="15"/>
  <c r="B35" i="15"/>
  <c r="C35" i="15"/>
  <c r="D35" i="15"/>
  <c r="E35" i="15" s="1"/>
  <c r="F35" i="15"/>
  <c r="G35" i="15"/>
  <c r="H35" i="15"/>
  <c r="B36" i="15"/>
  <c r="C36" i="15"/>
  <c r="D36" i="15"/>
  <c r="E36" i="15" s="1"/>
  <c r="F36" i="15"/>
  <c r="G36" i="15"/>
  <c r="H36" i="15"/>
  <c r="B37" i="15"/>
  <c r="C37" i="15"/>
  <c r="D37" i="15"/>
  <c r="E37" i="15" s="1"/>
  <c r="F37" i="15"/>
  <c r="G37" i="15"/>
  <c r="H37" i="15"/>
  <c r="B38" i="15"/>
  <c r="C38" i="15"/>
  <c r="D38" i="15"/>
  <c r="E38" i="15" s="1"/>
  <c r="F38" i="15"/>
  <c r="G38" i="15"/>
  <c r="H38" i="15"/>
  <c r="B39" i="15"/>
  <c r="C39" i="15"/>
  <c r="D39" i="15"/>
  <c r="E39" i="15" s="1"/>
  <c r="F39" i="15"/>
  <c r="G39" i="15"/>
  <c r="H39" i="15"/>
  <c r="B40" i="15"/>
  <c r="C40" i="15"/>
  <c r="D40" i="15"/>
  <c r="E40" i="15" s="1"/>
  <c r="F40" i="15"/>
  <c r="G40" i="15"/>
  <c r="H40" i="15"/>
  <c r="B41" i="15"/>
  <c r="C41" i="15"/>
  <c r="D41" i="15"/>
  <c r="E41" i="15" s="1"/>
  <c r="F41" i="15"/>
  <c r="G41" i="15"/>
  <c r="H41" i="15"/>
  <c r="B42" i="15"/>
  <c r="C42" i="15"/>
  <c r="D42" i="15"/>
  <c r="E42" i="15" s="1"/>
  <c r="F42" i="15"/>
  <c r="G42" i="15"/>
  <c r="H42" i="15"/>
  <c r="B43" i="15"/>
  <c r="C43" i="15"/>
  <c r="D43" i="15"/>
  <c r="E43" i="15" s="1"/>
  <c r="F43" i="15"/>
  <c r="G43" i="15"/>
  <c r="H43" i="15"/>
  <c r="B44" i="15"/>
  <c r="C44" i="15"/>
  <c r="D44" i="15"/>
  <c r="E44" i="15" s="1"/>
  <c r="F44" i="15"/>
  <c r="G44" i="15"/>
  <c r="H44" i="15"/>
  <c r="B45" i="15"/>
  <c r="C45" i="15"/>
  <c r="D45" i="15"/>
  <c r="E45" i="15" s="1"/>
  <c r="F45" i="15"/>
  <c r="G45" i="15"/>
  <c r="H45" i="15"/>
  <c r="B46" i="15"/>
  <c r="C46" i="15"/>
  <c r="D46" i="15"/>
  <c r="E46" i="15" s="1"/>
  <c r="F46" i="15"/>
  <c r="G46" i="15"/>
  <c r="H46" i="15"/>
  <c r="B47" i="15"/>
  <c r="C47" i="15"/>
  <c r="D47" i="15"/>
  <c r="E47" i="15" s="1"/>
  <c r="F47" i="15"/>
  <c r="G47" i="15"/>
  <c r="H47" i="15"/>
  <c r="B48" i="15"/>
  <c r="C48" i="15"/>
  <c r="D48" i="15"/>
  <c r="E48" i="15" s="1"/>
  <c r="F48" i="15"/>
  <c r="G48" i="15"/>
  <c r="H48" i="15"/>
  <c r="B49" i="15"/>
  <c r="C49" i="15"/>
  <c r="D49" i="15"/>
  <c r="E49" i="15" s="1"/>
  <c r="F49" i="15"/>
  <c r="G49" i="15"/>
  <c r="H49" i="15"/>
  <c r="B50" i="15"/>
  <c r="C50" i="15"/>
  <c r="D50" i="15"/>
  <c r="E50" i="15" s="1"/>
  <c r="F50" i="15"/>
  <c r="G50" i="15"/>
  <c r="H50" i="15"/>
  <c r="B51" i="15"/>
  <c r="C51" i="15"/>
  <c r="D51" i="15"/>
  <c r="E51" i="15" s="1"/>
  <c r="F51" i="15"/>
  <c r="G51" i="15"/>
  <c r="H51" i="15"/>
  <c r="B52" i="15"/>
  <c r="C52" i="15"/>
  <c r="D52" i="15"/>
  <c r="E52" i="15" s="1"/>
  <c r="F52" i="15"/>
  <c r="G52" i="15"/>
  <c r="H52" i="15"/>
  <c r="B53" i="15"/>
  <c r="C53" i="15"/>
  <c r="D53" i="15"/>
  <c r="E53" i="15" s="1"/>
  <c r="F53" i="15"/>
  <c r="G53" i="15"/>
  <c r="H53" i="15"/>
  <c r="B54" i="15"/>
  <c r="C54" i="15"/>
  <c r="D54" i="15"/>
  <c r="E54" i="15" s="1"/>
  <c r="F54" i="15"/>
  <c r="G54" i="15"/>
  <c r="H54" i="15"/>
  <c r="B55" i="15"/>
  <c r="C55" i="15"/>
  <c r="D55" i="15"/>
  <c r="E55" i="15" s="1"/>
  <c r="F55" i="15"/>
  <c r="G55" i="15"/>
  <c r="H55" i="15"/>
  <c r="B56" i="15"/>
  <c r="C56" i="15"/>
  <c r="D56" i="15"/>
  <c r="E56" i="15" s="1"/>
  <c r="F56" i="15"/>
  <c r="G56" i="15"/>
  <c r="H56" i="15"/>
  <c r="B57" i="15"/>
  <c r="C57" i="15"/>
  <c r="D57" i="15"/>
  <c r="E57" i="15" s="1"/>
  <c r="F57" i="15"/>
  <c r="G57" i="15"/>
  <c r="H57" i="15"/>
  <c r="B58" i="15"/>
  <c r="C58" i="15"/>
  <c r="D58" i="15"/>
  <c r="E58" i="15" s="1"/>
  <c r="F58" i="15"/>
  <c r="G58" i="15"/>
  <c r="H58" i="15"/>
  <c r="B59" i="15"/>
  <c r="C59" i="15"/>
  <c r="D59" i="15"/>
  <c r="E59" i="15" s="1"/>
  <c r="F59" i="15"/>
  <c r="G59" i="15"/>
  <c r="H59" i="15"/>
  <c r="B60" i="15"/>
  <c r="C60" i="15"/>
  <c r="D60" i="15"/>
  <c r="E60" i="15" s="1"/>
  <c r="F60" i="15"/>
  <c r="G60" i="15"/>
  <c r="H60" i="15"/>
  <c r="B61" i="15"/>
  <c r="C61" i="15"/>
  <c r="D61" i="15"/>
  <c r="E61" i="15" s="1"/>
  <c r="F61" i="15"/>
  <c r="G61" i="15"/>
  <c r="H61" i="15"/>
  <c r="B62" i="15"/>
  <c r="C62" i="15"/>
  <c r="D62" i="15"/>
  <c r="E62" i="15" s="1"/>
  <c r="F62" i="15"/>
  <c r="G62" i="15"/>
  <c r="H62" i="15"/>
  <c r="B63" i="15"/>
  <c r="C63" i="15"/>
  <c r="D63" i="15"/>
  <c r="E63" i="15" s="1"/>
  <c r="F63" i="15"/>
  <c r="G63" i="15"/>
  <c r="H63" i="15"/>
  <c r="B64" i="15"/>
  <c r="C64" i="15"/>
  <c r="D64" i="15"/>
  <c r="E64" i="15" s="1"/>
  <c r="F64" i="15"/>
  <c r="G64" i="15"/>
  <c r="H64" i="15"/>
  <c r="B65" i="15"/>
  <c r="C65" i="15"/>
  <c r="D65" i="15"/>
  <c r="E65" i="15" s="1"/>
  <c r="F65" i="15"/>
  <c r="G65" i="15"/>
  <c r="H65" i="15"/>
  <c r="B66" i="15"/>
  <c r="C66" i="15"/>
  <c r="D66" i="15"/>
  <c r="E66" i="15" s="1"/>
  <c r="F66" i="15"/>
  <c r="G66" i="15"/>
  <c r="H66" i="15"/>
  <c r="B67" i="15"/>
  <c r="C67" i="15"/>
  <c r="D67" i="15"/>
  <c r="E67" i="15" s="1"/>
  <c r="F67" i="15"/>
  <c r="G67" i="15"/>
  <c r="H67" i="15"/>
  <c r="B68" i="15"/>
  <c r="C68" i="15"/>
  <c r="D68" i="15"/>
  <c r="E68" i="15" s="1"/>
  <c r="F68" i="15"/>
  <c r="G68" i="15"/>
  <c r="H68" i="15"/>
  <c r="B69" i="15"/>
  <c r="C69" i="15"/>
  <c r="D69" i="15"/>
  <c r="E69" i="15" s="1"/>
  <c r="F69" i="15"/>
  <c r="G69" i="15"/>
  <c r="H69" i="15"/>
  <c r="B70" i="15"/>
  <c r="C70" i="15"/>
  <c r="D70" i="15"/>
  <c r="E70" i="15" s="1"/>
  <c r="F70" i="15"/>
  <c r="G70" i="15"/>
  <c r="H70" i="15"/>
  <c r="B71" i="15"/>
  <c r="C71" i="15"/>
  <c r="D71" i="15"/>
  <c r="E71" i="15" s="1"/>
  <c r="F71" i="15"/>
  <c r="G71" i="15"/>
  <c r="H71" i="15"/>
  <c r="B72" i="15"/>
  <c r="C72" i="15"/>
  <c r="D72" i="15"/>
  <c r="E72" i="15" s="1"/>
  <c r="F72" i="15"/>
  <c r="G72" i="15"/>
  <c r="H72" i="15"/>
  <c r="B73" i="15"/>
  <c r="C73" i="15"/>
  <c r="D73" i="15"/>
  <c r="E73" i="15" s="1"/>
  <c r="F73" i="15"/>
  <c r="G73" i="15"/>
  <c r="H73" i="15"/>
  <c r="B74" i="15"/>
  <c r="C74" i="15"/>
  <c r="D74" i="15"/>
  <c r="E74" i="15" s="1"/>
  <c r="F74" i="15"/>
  <c r="G74" i="15"/>
  <c r="H74" i="15"/>
  <c r="B75" i="15"/>
  <c r="C75" i="15"/>
  <c r="D75" i="15"/>
  <c r="E75" i="15" s="1"/>
  <c r="F75" i="15"/>
  <c r="G75" i="15"/>
  <c r="H75" i="15"/>
  <c r="B76" i="15"/>
  <c r="C76" i="15"/>
  <c r="D76" i="15"/>
  <c r="E76" i="15" s="1"/>
  <c r="F76" i="15"/>
  <c r="G76" i="15"/>
  <c r="H76" i="15"/>
  <c r="B77" i="15"/>
  <c r="C77" i="15"/>
  <c r="D77" i="15"/>
  <c r="E77" i="15" s="1"/>
  <c r="F77" i="15"/>
  <c r="G77" i="15"/>
  <c r="H77" i="15"/>
  <c r="B78" i="15"/>
  <c r="C78" i="15"/>
  <c r="D78" i="15"/>
  <c r="E78" i="15" s="1"/>
  <c r="F78" i="15"/>
  <c r="G78" i="15"/>
  <c r="H78" i="15"/>
  <c r="B79" i="15"/>
  <c r="C79" i="15"/>
  <c r="D79" i="15"/>
  <c r="E79" i="15" s="1"/>
  <c r="F79" i="15"/>
  <c r="G79" i="15"/>
  <c r="H79" i="15"/>
  <c r="B80" i="15"/>
  <c r="C80" i="15"/>
  <c r="D80" i="15"/>
  <c r="E80" i="15" s="1"/>
  <c r="F80" i="15"/>
  <c r="G80" i="15"/>
  <c r="H80" i="15"/>
  <c r="B81" i="15"/>
  <c r="C81" i="15"/>
  <c r="D81" i="15"/>
  <c r="E81" i="15" s="1"/>
  <c r="F81" i="15"/>
  <c r="G81" i="15"/>
  <c r="H81" i="15"/>
  <c r="B82" i="15"/>
  <c r="C82" i="15"/>
  <c r="D82" i="15"/>
  <c r="E82" i="15" s="1"/>
  <c r="F82" i="15"/>
  <c r="G82" i="15"/>
  <c r="H82" i="15"/>
  <c r="B83" i="15"/>
  <c r="C83" i="15"/>
  <c r="D83" i="15"/>
  <c r="E83" i="15" s="1"/>
  <c r="F83" i="15"/>
  <c r="G83" i="15"/>
  <c r="H83" i="15"/>
  <c r="B84" i="15"/>
  <c r="C84" i="15"/>
  <c r="D84" i="15"/>
  <c r="E84" i="15" s="1"/>
  <c r="F84" i="15"/>
  <c r="G84" i="15"/>
  <c r="H84" i="15"/>
  <c r="B85" i="15"/>
  <c r="C85" i="15"/>
  <c r="D85" i="15"/>
  <c r="E85" i="15" s="1"/>
  <c r="F85" i="15"/>
  <c r="G85" i="15"/>
  <c r="H85" i="15"/>
  <c r="B86" i="15"/>
  <c r="C86" i="15"/>
  <c r="D86" i="15"/>
  <c r="E86" i="15" s="1"/>
  <c r="F86" i="15"/>
  <c r="G86" i="15"/>
  <c r="H86" i="15"/>
  <c r="B87" i="15"/>
  <c r="C87" i="15"/>
  <c r="D87" i="15"/>
  <c r="E87" i="15" s="1"/>
  <c r="F87" i="15"/>
  <c r="G87" i="15"/>
  <c r="H87" i="15"/>
  <c r="B88" i="15"/>
  <c r="C88" i="15"/>
  <c r="D88" i="15"/>
  <c r="E88" i="15" s="1"/>
  <c r="F88" i="15"/>
  <c r="G88" i="15"/>
  <c r="H88" i="15"/>
  <c r="B89" i="15"/>
  <c r="C89" i="15"/>
  <c r="D89" i="15"/>
  <c r="E89" i="15" s="1"/>
  <c r="F89" i="15"/>
  <c r="G89" i="15"/>
  <c r="H89" i="15"/>
  <c r="B90" i="15"/>
  <c r="C90" i="15"/>
  <c r="D90" i="15"/>
  <c r="E90" i="15" s="1"/>
  <c r="F90" i="15"/>
  <c r="G90" i="15"/>
  <c r="H90" i="15"/>
  <c r="B91" i="15"/>
  <c r="C91" i="15"/>
  <c r="D91" i="15"/>
  <c r="E91" i="15" s="1"/>
  <c r="F91" i="15"/>
  <c r="G91" i="15"/>
  <c r="H91" i="15"/>
  <c r="B92" i="15"/>
  <c r="C92" i="15"/>
  <c r="D92" i="15"/>
  <c r="E92" i="15" s="1"/>
  <c r="F92" i="15"/>
  <c r="G92" i="15"/>
  <c r="H92" i="15"/>
  <c r="B93" i="15"/>
  <c r="C93" i="15"/>
  <c r="D93" i="15"/>
  <c r="E93" i="15" s="1"/>
  <c r="F93" i="15"/>
  <c r="G93" i="15"/>
  <c r="H93" i="15"/>
  <c r="B94" i="15"/>
  <c r="C94" i="15"/>
  <c r="D94" i="15"/>
  <c r="E94" i="15" s="1"/>
  <c r="F94" i="15"/>
  <c r="G94" i="15"/>
  <c r="H94" i="15"/>
  <c r="B95" i="15"/>
  <c r="C95" i="15"/>
  <c r="D95" i="15"/>
  <c r="E95" i="15" s="1"/>
  <c r="F95" i="15"/>
  <c r="G95" i="15"/>
  <c r="H95" i="15"/>
  <c r="B96" i="15"/>
  <c r="C96" i="15"/>
  <c r="D96" i="15"/>
  <c r="E96" i="15" s="1"/>
  <c r="F96" i="15"/>
  <c r="G96" i="15"/>
  <c r="H96" i="15"/>
  <c r="B97" i="15"/>
  <c r="C97" i="15"/>
  <c r="D97" i="15"/>
  <c r="E97" i="15" s="1"/>
  <c r="F97" i="15"/>
  <c r="G97" i="15"/>
  <c r="H97" i="15"/>
  <c r="B98" i="15"/>
  <c r="C98" i="15"/>
  <c r="D98" i="15"/>
  <c r="E98" i="15" s="1"/>
  <c r="F98" i="15"/>
  <c r="G98" i="15"/>
  <c r="H98" i="15"/>
  <c r="B99" i="15"/>
  <c r="C99" i="15"/>
  <c r="D99" i="15"/>
  <c r="E99" i="15" s="1"/>
  <c r="F99" i="15"/>
  <c r="G99" i="15"/>
  <c r="H99" i="15"/>
  <c r="B100" i="15"/>
  <c r="C100" i="15"/>
  <c r="D100" i="15"/>
  <c r="E100" i="15" s="1"/>
  <c r="F100" i="15"/>
  <c r="G100" i="15"/>
  <c r="H100" i="15"/>
  <c r="B101" i="15"/>
  <c r="C101" i="15"/>
  <c r="D101" i="15"/>
  <c r="E101" i="15" s="1"/>
  <c r="F101" i="15"/>
  <c r="G101" i="15"/>
  <c r="H101" i="15"/>
  <c r="B102" i="15"/>
  <c r="C102" i="15"/>
  <c r="D102" i="15"/>
  <c r="E102" i="15" s="1"/>
  <c r="F102" i="15"/>
  <c r="G102" i="15"/>
  <c r="H102" i="15"/>
  <c r="B103" i="15"/>
  <c r="C103" i="15"/>
  <c r="D103" i="15"/>
  <c r="E103" i="15" s="1"/>
  <c r="F103" i="15"/>
  <c r="G103" i="15"/>
  <c r="H103" i="15"/>
  <c r="B104" i="15"/>
  <c r="C104" i="15"/>
  <c r="D104" i="15"/>
  <c r="E104" i="15" s="1"/>
  <c r="F104" i="15"/>
  <c r="G104" i="15"/>
  <c r="H104" i="15"/>
  <c r="B105" i="15"/>
  <c r="C105" i="15"/>
  <c r="D105" i="15"/>
  <c r="E105" i="15" s="1"/>
  <c r="F105" i="15"/>
  <c r="G105" i="15"/>
  <c r="H105" i="15"/>
  <c r="B106" i="15"/>
  <c r="C106" i="15"/>
  <c r="D106" i="15"/>
  <c r="E106" i="15" s="1"/>
  <c r="F106" i="15"/>
  <c r="G106" i="15"/>
  <c r="H106" i="15"/>
  <c r="B107" i="15"/>
  <c r="C107" i="15"/>
  <c r="D107" i="15"/>
  <c r="E107" i="15" s="1"/>
  <c r="F107" i="15"/>
  <c r="G107" i="15"/>
  <c r="H107" i="15"/>
  <c r="B108" i="15"/>
  <c r="C108" i="15"/>
  <c r="D108" i="15"/>
  <c r="E108" i="15" s="1"/>
  <c r="F108" i="15"/>
  <c r="G108" i="15"/>
  <c r="H108" i="15"/>
  <c r="B109" i="15"/>
  <c r="C109" i="15"/>
  <c r="D109" i="15"/>
  <c r="E109" i="15" s="1"/>
  <c r="F109" i="15"/>
  <c r="G109" i="15"/>
  <c r="H109" i="15"/>
  <c r="B110" i="15"/>
  <c r="C110" i="15"/>
  <c r="D110" i="15"/>
  <c r="E110" i="15" s="1"/>
  <c r="F110" i="15"/>
  <c r="G110" i="15"/>
  <c r="H110" i="15"/>
  <c r="B111" i="15"/>
  <c r="C111" i="15"/>
  <c r="D111" i="15"/>
  <c r="E111" i="15" s="1"/>
  <c r="F111" i="15"/>
  <c r="G111" i="15"/>
  <c r="H111" i="15"/>
  <c r="B112" i="15"/>
  <c r="C112" i="15"/>
  <c r="D112" i="15"/>
  <c r="E112" i="15" s="1"/>
  <c r="F112" i="15"/>
  <c r="G112" i="15"/>
  <c r="H112" i="15"/>
  <c r="B113" i="15"/>
  <c r="C113" i="15"/>
  <c r="D113" i="15"/>
  <c r="E113" i="15" s="1"/>
  <c r="F113" i="15"/>
  <c r="G113" i="15"/>
  <c r="H113" i="15"/>
  <c r="B114" i="15"/>
  <c r="C114" i="15"/>
  <c r="D114" i="15"/>
  <c r="E114" i="15" s="1"/>
  <c r="F114" i="15"/>
  <c r="G114" i="15"/>
  <c r="H114" i="15"/>
  <c r="B115" i="15"/>
  <c r="C115" i="15"/>
  <c r="D115" i="15"/>
  <c r="E115" i="15" s="1"/>
  <c r="F115" i="15"/>
  <c r="G115" i="15"/>
  <c r="H115" i="15"/>
  <c r="B116" i="15"/>
  <c r="C116" i="15"/>
  <c r="D116" i="15"/>
  <c r="E116" i="15" s="1"/>
  <c r="F116" i="15"/>
  <c r="G116" i="15"/>
  <c r="H116" i="15"/>
  <c r="B117" i="15"/>
  <c r="C117" i="15"/>
  <c r="D117" i="15"/>
  <c r="E117" i="15" s="1"/>
  <c r="F117" i="15"/>
  <c r="G117" i="15"/>
  <c r="H117" i="15"/>
  <c r="B118" i="15"/>
  <c r="C118" i="15"/>
  <c r="D118" i="15"/>
  <c r="E118" i="15" s="1"/>
  <c r="F118" i="15"/>
  <c r="G118" i="15"/>
  <c r="H118" i="15"/>
  <c r="B119" i="15"/>
  <c r="C119" i="15"/>
  <c r="D119" i="15"/>
  <c r="E119" i="15" s="1"/>
  <c r="F119" i="15"/>
  <c r="G119" i="15"/>
  <c r="H119" i="15"/>
  <c r="B120" i="15"/>
  <c r="C120" i="15"/>
  <c r="D120" i="15"/>
  <c r="E120" i="15" s="1"/>
  <c r="F120" i="15"/>
  <c r="G120" i="15"/>
  <c r="H120" i="15"/>
  <c r="B121" i="15"/>
  <c r="C121" i="15"/>
  <c r="D121" i="15"/>
  <c r="E121" i="15" s="1"/>
  <c r="F121" i="15"/>
  <c r="G121" i="15"/>
  <c r="H121" i="15"/>
  <c r="B122" i="15"/>
  <c r="C122" i="15"/>
  <c r="D122" i="15"/>
  <c r="E122" i="15" s="1"/>
  <c r="F122" i="15"/>
  <c r="G122" i="15"/>
  <c r="H122" i="15"/>
  <c r="B123" i="15"/>
  <c r="C123" i="15"/>
  <c r="D123" i="15"/>
  <c r="E123" i="15" s="1"/>
  <c r="F123" i="15"/>
  <c r="G123" i="15"/>
  <c r="H123" i="15"/>
  <c r="B124" i="15"/>
  <c r="C124" i="15"/>
  <c r="D124" i="15"/>
  <c r="E124" i="15" s="1"/>
  <c r="F124" i="15"/>
  <c r="G124" i="15"/>
  <c r="H124" i="15"/>
  <c r="B125" i="15"/>
  <c r="C125" i="15"/>
  <c r="D125" i="15"/>
  <c r="E125" i="15" s="1"/>
  <c r="F125" i="15"/>
  <c r="G125" i="15"/>
  <c r="H125" i="15"/>
  <c r="B126" i="15"/>
  <c r="C126" i="15"/>
  <c r="D126" i="15"/>
  <c r="E126" i="15" s="1"/>
  <c r="F126" i="15"/>
  <c r="G126" i="15"/>
  <c r="H126" i="15"/>
  <c r="B127" i="15"/>
  <c r="C127" i="15"/>
  <c r="D127" i="15"/>
  <c r="E127" i="15" s="1"/>
  <c r="F127" i="15"/>
  <c r="G127" i="15"/>
  <c r="H127" i="15"/>
  <c r="B128" i="15"/>
  <c r="C128" i="15"/>
  <c r="D128" i="15"/>
  <c r="E128" i="15" s="1"/>
  <c r="F128" i="15"/>
  <c r="G128" i="15"/>
  <c r="H128" i="15"/>
  <c r="B129" i="15"/>
  <c r="C129" i="15"/>
  <c r="D129" i="15"/>
  <c r="E129" i="15" s="1"/>
  <c r="F129" i="15"/>
  <c r="G129" i="15"/>
  <c r="H129" i="15"/>
  <c r="B130" i="15"/>
  <c r="C130" i="15"/>
  <c r="D130" i="15"/>
  <c r="E130" i="15" s="1"/>
  <c r="F130" i="15"/>
  <c r="G130" i="15"/>
  <c r="H130" i="15"/>
  <c r="B131" i="15"/>
  <c r="C131" i="15"/>
  <c r="D131" i="15"/>
  <c r="E131" i="15" s="1"/>
  <c r="F131" i="15"/>
  <c r="G131" i="15"/>
  <c r="H131" i="15"/>
  <c r="B132" i="15"/>
  <c r="C132" i="15"/>
  <c r="D132" i="15"/>
  <c r="E132" i="15" s="1"/>
  <c r="F132" i="15"/>
  <c r="G132" i="15"/>
  <c r="H132" i="15"/>
  <c r="B133" i="15"/>
  <c r="C133" i="15"/>
  <c r="D133" i="15"/>
  <c r="E133" i="15" s="1"/>
  <c r="F133" i="15"/>
  <c r="G133" i="15"/>
  <c r="H133" i="15"/>
  <c r="B134" i="15"/>
  <c r="C134" i="15"/>
  <c r="D134" i="15"/>
  <c r="E134" i="15" s="1"/>
  <c r="F134" i="15"/>
  <c r="G134" i="15"/>
  <c r="H134" i="15"/>
  <c r="B135" i="15"/>
  <c r="C135" i="15"/>
  <c r="D135" i="15"/>
  <c r="E135" i="15" s="1"/>
  <c r="F135" i="15"/>
  <c r="G135" i="15"/>
  <c r="H135" i="15"/>
  <c r="B136" i="15"/>
  <c r="C136" i="15"/>
  <c r="D136" i="15"/>
  <c r="E136" i="15" s="1"/>
  <c r="F136" i="15"/>
  <c r="G136" i="15"/>
  <c r="H136" i="15"/>
  <c r="B137" i="15"/>
  <c r="C137" i="15"/>
  <c r="D137" i="15"/>
  <c r="E137" i="15" s="1"/>
  <c r="F137" i="15"/>
  <c r="G137" i="15"/>
  <c r="H137" i="15"/>
  <c r="B138" i="15"/>
  <c r="C138" i="15"/>
  <c r="D138" i="15"/>
  <c r="E138" i="15" s="1"/>
  <c r="F138" i="15"/>
  <c r="G138" i="15"/>
  <c r="H138" i="15"/>
  <c r="B139" i="15"/>
  <c r="C139" i="15"/>
  <c r="D139" i="15"/>
  <c r="E139" i="15" s="1"/>
  <c r="F139" i="15"/>
  <c r="G139" i="15"/>
  <c r="H139" i="15"/>
  <c r="B140" i="15"/>
  <c r="C140" i="15"/>
  <c r="D140" i="15"/>
  <c r="E140" i="15" s="1"/>
  <c r="F140" i="15"/>
  <c r="G140" i="15"/>
  <c r="H140" i="15"/>
  <c r="B141" i="15"/>
  <c r="C141" i="15"/>
  <c r="D141" i="15"/>
  <c r="E141" i="15" s="1"/>
  <c r="F141" i="15"/>
  <c r="G141" i="15"/>
  <c r="H141" i="15"/>
  <c r="B142" i="15"/>
  <c r="C142" i="15"/>
  <c r="D142" i="15"/>
  <c r="E142" i="15" s="1"/>
  <c r="F142" i="15"/>
  <c r="G142" i="15"/>
  <c r="H142" i="15"/>
  <c r="B143" i="15"/>
  <c r="C143" i="15"/>
  <c r="D143" i="15"/>
  <c r="E143" i="15" s="1"/>
  <c r="F143" i="15"/>
  <c r="G143" i="15"/>
  <c r="H143" i="15"/>
  <c r="B144" i="15"/>
  <c r="C144" i="15"/>
  <c r="D144" i="15"/>
  <c r="E144" i="15" s="1"/>
  <c r="F144" i="15"/>
  <c r="G144" i="15"/>
  <c r="H144" i="15"/>
  <c r="B145" i="15"/>
  <c r="C145" i="15"/>
  <c r="D145" i="15"/>
  <c r="E145" i="15" s="1"/>
  <c r="F145" i="15"/>
  <c r="G145" i="15"/>
  <c r="H145" i="15"/>
  <c r="B146" i="15"/>
  <c r="C146" i="15"/>
  <c r="D146" i="15"/>
  <c r="E146" i="15" s="1"/>
  <c r="F146" i="15"/>
  <c r="G146" i="15"/>
  <c r="H146" i="15"/>
  <c r="B147" i="15"/>
  <c r="C147" i="15"/>
  <c r="D147" i="15"/>
  <c r="E147" i="15" s="1"/>
  <c r="F147" i="15"/>
  <c r="G147" i="15"/>
  <c r="H147" i="15"/>
  <c r="B148" i="15"/>
  <c r="C148" i="15"/>
  <c r="D148" i="15"/>
  <c r="E148" i="15" s="1"/>
  <c r="F148" i="15"/>
  <c r="G148" i="15"/>
  <c r="H148" i="15"/>
  <c r="B149" i="15"/>
  <c r="C149" i="15"/>
  <c r="D149" i="15"/>
  <c r="E149" i="15" s="1"/>
  <c r="F149" i="15"/>
  <c r="G149" i="15"/>
  <c r="H149" i="15"/>
  <c r="B150" i="15"/>
  <c r="C150" i="15"/>
  <c r="D150" i="15"/>
  <c r="E150" i="15" s="1"/>
  <c r="F150" i="15"/>
  <c r="G150" i="15"/>
  <c r="H150" i="15"/>
  <c r="B151" i="15"/>
  <c r="C151" i="15"/>
  <c r="D151" i="15"/>
  <c r="E151" i="15" s="1"/>
  <c r="F151" i="15"/>
  <c r="G151" i="15"/>
  <c r="H151" i="15"/>
  <c r="B152" i="15"/>
  <c r="C152" i="15"/>
  <c r="D152" i="15"/>
  <c r="E152" i="15" s="1"/>
  <c r="F152" i="15"/>
  <c r="G152" i="15"/>
  <c r="H152" i="15"/>
  <c r="B153" i="15"/>
  <c r="C153" i="15"/>
  <c r="D153" i="15"/>
  <c r="E153" i="15" s="1"/>
  <c r="F153" i="15"/>
  <c r="G153" i="15"/>
  <c r="H153" i="15"/>
  <c r="B154" i="15"/>
  <c r="C154" i="15"/>
  <c r="D154" i="15"/>
  <c r="E154" i="15" s="1"/>
  <c r="F154" i="15"/>
  <c r="G154" i="15"/>
  <c r="H154" i="15"/>
  <c r="B155" i="15"/>
  <c r="C155" i="15"/>
  <c r="D155" i="15"/>
  <c r="E155" i="15" s="1"/>
  <c r="F155" i="15"/>
  <c r="G155" i="15"/>
  <c r="H155" i="15"/>
  <c r="B156" i="15"/>
  <c r="C156" i="15"/>
  <c r="D156" i="15"/>
  <c r="E156" i="15" s="1"/>
  <c r="F156" i="15"/>
  <c r="G156" i="15"/>
  <c r="H156" i="15"/>
  <c r="B157" i="15"/>
  <c r="C157" i="15"/>
  <c r="D157" i="15"/>
  <c r="E157" i="15" s="1"/>
  <c r="F157" i="15"/>
  <c r="G157" i="15"/>
  <c r="H157" i="15"/>
  <c r="B158" i="15"/>
  <c r="C158" i="15"/>
  <c r="D158" i="15"/>
  <c r="E158" i="15" s="1"/>
  <c r="F158" i="15"/>
  <c r="G158" i="15"/>
  <c r="H158" i="15"/>
  <c r="B159" i="15"/>
  <c r="C159" i="15"/>
  <c r="D159" i="15"/>
  <c r="E159" i="15" s="1"/>
  <c r="F159" i="15"/>
  <c r="G159" i="15"/>
  <c r="H159" i="15"/>
  <c r="B160" i="15"/>
  <c r="C160" i="15"/>
  <c r="D160" i="15"/>
  <c r="E160" i="15" s="1"/>
  <c r="F160" i="15"/>
  <c r="G160" i="15"/>
  <c r="H160" i="15"/>
  <c r="B161" i="15"/>
  <c r="C161" i="15"/>
  <c r="D161" i="15"/>
  <c r="E161" i="15" s="1"/>
  <c r="F161" i="15"/>
  <c r="G161" i="15"/>
  <c r="H161" i="15"/>
  <c r="B162" i="15"/>
  <c r="C162" i="15"/>
  <c r="D162" i="15"/>
  <c r="E162" i="15" s="1"/>
  <c r="F162" i="15"/>
  <c r="G162" i="15"/>
  <c r="H162" i="15"/>
  <c r="B163" i="15"/>
  <c r="C163" i="15"/>
  <c r="D163" i="15"/>
  <c r="E163" i="15" s="1"/>
  <c r="F163" i="15"/>
  <c r="G163" i="15"/>
  <c r="H163" i="15"/>
  <c r="B164" i="15"/>
  <c r="C164" i="15"/>
  <c r="D164" i="15"/>
  <c r="E164" i="15" s="1"/>
  <c r="F164" i="15"/>
  <c r="G164" i="15"/>
  <c r="H164" i="15"/>
  <c r="B165" i="15"/>
  <c r="C165" i="15"/>
  <c r="D165" i="15"/>
  <c r="E165" i="15" s="1"/>
  <c r="F165" i="15"/>
  <c r="G165" i="15"/>
  <c r="H165" i="15"/>
  <c r="B166" i="15"/>
  <c r="C166" i="15"/>
  <c r="D166" i="15"/>
  <c r="E166" i="15" s="1"/>
  <c r="F166" i="15"/>
  <c r="G166" i="15"/>
  <c r="H166" i="15"/>
  <c r="B167" i="15"/>
  <c r="C167" i="15"/>
  <c r="D167" i="15"/>
  <c r="E167" i="15" s="1"/>
  <c r="F167" i="15"/>
  <c r="G167" i="15"/>
  <c r="H167" i="15"/>
  <c r="B168" i="15"/>
  <c r="C168" i="15"/>
  <c r="D168" i="15"/>
  <c r="E168" i="15" s="1"/>
  <c r="F168" i="15"/>
  <c r="G168" i="15"/>
  <c r="H168" i="15"/>
  <c r="B169" i="15"/>
  <c r="C169" i="15"/>
  <c r="D169" i="15"/>
  <c r="E169" i="15" s="1"/>
  <c r="F169" i="15"/>
  <c r="G169" i="15"/>
  <c r="H169" i="15"/>
  <c r="B170" i="15"/>
  <c r="C170" i="15"/>
  <c r="D170" i="15"/>
  <c r="E170" i="15" s="1"/>
  <c r="F170" i="15"/>
  <c r="G170" i="15"/>
  <c r="H170" i="15"/>
  <c r="B171" i="15"/>
  <c r="C171" i="15"/>
  <c r="D171" i="15"/>
  <c r="E171" i="15" s="1"/>
  <c r="F171" i="15"/>
  <c r="G171" i="15"/>
  <c r="H171" i="15"/>
  <c r="B172" i="15"/>
  <c r="C172" i="15"/>
  <c r="D172" i="15"/>
  <c r="E172" i="15" s="1"/>
  <c r="F172" i="15"/>
  <c r="G172" i="15"/>
  <c r="H172" i="15"/>
  <c r="B173" i="15"/>
  <c r="C173" i="15"/>
  <c r="D173" i="15"/>
  <c r="E173" i="15" s="1"/>
  <c r="F173" i="15"/>
  <c r="G173" i="15"/>
  <c r="H173" i="15"/>
  <c r="B174" i="15"/>
  <c r="C174" i="15"/>
  <c r="D174" i="15"/>
  <c r="E174" i="15" s="1"/>
  <c r="F174" i="15"/>
  <c r="G174" i="15"/>
  <c r="H174" i="15"/>
  <c r="B175" i="15"/>
  <c r="C175" i="15"/>
  <c r="D175" i="15"/>
  <c r="E175" i="15" s="1"/>
  <c r="F175" i="15"/>
  <c r="G175" i="15"/>
  <c r="H175" i="15"/>
  <c r="B176" i="15"/>
  <c r="C176" i="15"/>
  <c r="D176" i="15"/>
  <c r="E176" i="15" s="1"/>
  <c r="F176" i="15"/>
  <c r="G176" i="15"/>
  <c r="H176" i="15"/>
  <c r="B177" i="15"/>
  <c r="C177" i="15"/>
  <c r="D177" i="15"/>
  <c r="E177" i="15" s="1"/>
  <c r="F177" i="15"/>
  <c r="G177" i="15"/>
  <c r="H177" i="15"/>
  <c r="B178" i="15"/>
  <c r="C178" i="15"/>
  <c r="D178" i="15"/>
  <c r="E178" i="15" s="1"/>
  <c r="F178" i="15"/>
  <c r="G178" i="15"/>
  <c r="H178" i="15"/>
  <c r="B179" i="15"/>
  <c r="C179" i="15"/>
  <c r="D179" i="15"/>
  <c r="E179" i="15" s="1"/>
  <c r="F179" i="15"/>
  <c r="G179" i="15"/>
  <c r="H179" i="15"/>
  <c r="B180" i="15"/>
  <c r="C180" i="15"/>
  <c r="D180" i="15"/>
  <c r="E180" i="15" s="1"/>
  <c r="F180" i="15"/>
  <c r="G180" i="15"/>
  <c r="H180" i="15"/>
  <c r="B181" i="15"/>
  <c r="C181" i="15"/>
  <c r="D181" i="15"/>
  <c r="E181" i="15" s="1"/>
  <c r="F181" i="15"/>
  <c r="G181" i="15"/>
  <c r="H181" i="15"/>
  <c r="B182" i="15"/>
  <c r="C182" i="15"/>
  <c r="D182" i="15"/>
  <c r="E182" i="15" s="1"/>
  <c r="F182" i="15"/>
  <c r="G182" i="15"/>
  <c r="H182" i="15"/>
  <c r="B183" i="15"/>
  <c r="C183" i="15"/>
  <c r="D183" i="15"/>
  <c r="E183" i="15" s="1"/>
  <c r="F183" i="15"/>
  <c r="G183" i="15"/>
  <c r="H183" i="15"/>
  <c r="B184" i="15"/>
  <c r="C184" i="15"/>
  <c r="D184" i="15"/>
  <c r="E184" i="15" s="1"/>
  <c r="F184" i="15"/>
  <c r="G184" i="15"/>
  <c r="H184" i="15"/>
  <c r="B185" i="15"/>
  <c r="C185" i="15"/>
  <c r="D185" i="15"/>
  <c r="E185" i="15" s="1"/>
  <c r="F185" i="15"/>
  <c r="G185" i="15"/>
  <c r="H185" i="15"/>
  <c r="B186" i="15"/>
  <c r="C186" i="15"/>
  <c r="D186" i="15"/>
  <c r="E186" i="15" s="1"/>
  <c r="F186" i="15"/>
  <c r="G186" i="15"/>
  <c r="H186" i="15"/>
  <c r="B187" i="15"/>
  <c r="C187" i="15"/>
  <c r="D187" i="15"/>
  <c r="E187" i="15" s="1"/>
  <c r="F187" i="15"/>
  <c r="G187" i="15"/>
  <c r="H187" i="15"/>
  <c r="B188" i="15"/>
  <c r="C188" i="15"/>
  <c r="D188" i="15"/>
  <c r="E188" i="15" s="1"/>
  <c r="F188" i="15"/>
  <c r="G188" i="15"/>
  <c r="H188" i="15"/>
  <c r="B189" i="15"/>
  <c r="C189" i="15"/>
  <c r="D189" i="15"/>
  <c r="E189" i="15" s="1"/>
  <c r="F189" i="15"/>
  <c r="G189" i="15"/>
  <c r="H189" i="15"/>
  <c r="B190" i="15"/>
  <c r="C190" i="15"/>
  <c r="D190" i="15"/>
  <c r="E190" i="15" s="1"/>
  <c r="F190" i="15"/>
  <c r="G190" i="15"/>
  <c r="H190" i="15"/>
  <c r="B191" i="15"/>
  <c r="C191" i="15"/>
  <c r="D191" i="15"/>
  <c r="E191" i="15" s="1"/>
  <c r="F191" i="15"/>
  <c r="G191" i="15"/>
  <c r="H191" i="15"/>
  <c r="B192" i="15"/>
  <c r="C192" i="15"/>
  <c r="D192" i="15"/>
  <c r="E192" i="15" s="1"/>
  <c r="F192" i="15"/>
  <c r="G192" i="15"/>
  <c r="H192" i="15"/>
  <c r="B193" i="15"/>
  <c r="C193" i="15"/>
  <c r="D193" i="15"/>
  <c r="E193" i="15" s="1"/>
  <c r="F193" i="15"/>
  <c r="G193" i="15"/>
  <c r="H193" i="15"/>
  <c r="B194" i="15"/>
  <c r="C194" i="15"/>
  <c r="D194" i="15"/>
  <c r="E194" i="15" s="1"/>
  <c r="F194" i="15"/>
  <c r="G194" i="15"/>
  <c r="H194" i="15"/>
  <c r="B195" i="15"/>
  <c r="C195" i="15"/>
  <c r="D195" i="15"/>
  <c r="E195" i="15" s="1"/>
  <c r="F195" i="15"/>
  <c r="G195" i="15"/>
  <c r="H195" i="15"/>
  <c r="B196" i="15"/>
  <c r="C196" i="15"/>
  <c r="D196" i="15"/>
  <c r="E196" i="15" s="1"/>
  <c r="F196" i="15"/>
  <c r="G196" i="15"/>
  <c r="H196" i="15"/>
  <c r="B197" i="15"/>
  <c r="C197" i="15"/>
  <c r="D197" i="15"/>
  <c r="E197" i="15" s="1"/>
  <c r="F197" i="15"/>
  <c r="G197" i="15"/>
  <c r="H197" i="15"/>
  <c r="B198" i="15"/>
  <c r="C198" i="15"/>
  <c r="D198" i="15"/>
  <c r="E198" i="15" s="1"/>
  <c r="F198" i="15"/>
  <c r="G198" i="15"/>
  <c r="H198" i="15"/>
  <c r="B199" i="15"/>
  <c r="C199" i="15"/>
  <c r="D199" i="15"/>
  <c r="E199" i="15" s="1"/>
  <c r="F199" i="15"/>
  <c r="G199" i="15"/>
  <c r="H199" i="15"/>
  <c r="B200" i="15"/>
  <c r="C200" i="15"/>
  <c r="D200" i="15"/>
  <c r="E200" i="15" s="1"/>
  <c r="F200" i="15"/>
  <c r="G200" i="15"/>
  <c r="H200" i="15"/>
  <c r="B201" i="15"/>
  <c r="C201" i="15"/>
  <c r="D201" i="15"/>
  <c r="E201" i="15" s="1"/>
  <c r="F201" i="15"/>
  <c r="G201" i="15"/>
  <c r="H201" i="15"/>
  <c r="B202" i="15"/>
  <c r="C202" i="15"/>
  <c r="D202" i="15"/>
  <c r="E202" i="15" s="1"/>
  <c r="F202" i="15"/>
  <c r="G202" i="15"/>
  <c r="H202" i="15"/>
  <c r="B203" i="15"/>
  <c r="C203" i="15"/>
  <c r="D203" i="15"/>
  <c r="E203" i="15" s="1"/>
  <c r="F203" i="15"/>
  <c r="G203" i="15"/>
  <c r="H203" i="15"/>
  <c r="B204" i="15"/>
  <c r="C204" i="15"/>
  <c r="D204" i="15"/>
  <c r="E204" i="15" s="1"/>
  <c r="F204" i="15"/>
  <c r="G204" i="15"/>
  <c r="H204" i="15"/>
  <c r="B205" i="15"/>
  <c r="C205" i="15"/>
  <c r="D205" i="15"/>
  <c r="E205" i="15" s="1"/>
  <c r="F205" i="15"/>
  <c r="G205" i="15"/>
  <c r="H205" i="15"/>
  <c r="B206" i="15"/>
  <c r="C206" i="15"/>
  <c r="D206" i="15"/>
  <c r="E206" i="15" s="1"/>
  <c r="F206" i="15"/>
  <c r="G206" i="15"/>
  <c r="H206" i="15"/>
  <c r="B207" i="15"/>
  <c r="C207" i="15"/>
  <c r="D207" i="15"/>
  <c r="E207" i="15" s="1"/>
  <c r="F207" i="15"/>
  <c r="G207" i="15"/>
  <c r="H207" i="15"/>
  <c r="B208" i="15"/>
  <c r="C208" i="15"/>
  <c r="D208" i="15"/>
  <c r="E208" i="15" s="1"/>
  <c r="F208" i="15"/>
  <c r="G208" i="15"/>
  <c r="H208" i="15"/>
  <c r="B209" i="15"/>
  <c r="C209" i="15"/>
  <c r="D209" i="15"/>
  <c r="E209" i="15" s="1"/>
  <c r="F209" i="15"/>
  <c r="G209" i="15"/>
  <c r="H209" i="15"/>
  <c r="B210" i="15"/>
  <c r="C210" i="15"/>
  <c r="D210" i="15"/>
  <c r="E210" i="15" s="1"/>
  <c r="F210" i="15"/>
  <c r="G210" i="15"/>
  <c r="H210" i="15"/>
  <c r="B211" i="15"/>
  <c r="C211" i="15"/>
  <c r="D211" i="15"/>
  <c r="E211" i="15" s="1"/>
  <c r="F211" i="15"/>
  <c r="G211" i="15"/>
  <c r="H211" i="15"/>
  <c r="B212" i="15"/>
  <c r="C212" i="15"/>
  <c r="D212" i="15"/>
  <c r="E212" i="15" s="1"/>
  <c r="F212" i="15"/>
  <c r="G212" i="15"/>
  <c r="H212" i="15"/>
  <c r="B213" i="15"/>
  <c r="C213" i="15"/>
  <c r="D213" i="15"/>
  <c r="E213" i="15" s="1"/>
  <c r="F213" i="15"/>
  <c r="G213" i="15"/>
  <c r="H213" i="15"/>
  <c r="B214" i="15"/>
  <c r="C214" i="15"/>
  <c r="D214" i="15"/>
  <c r="E214" i="15" s="1"/>
  <c r="F214" i="15"/>
  <c r="G214" i="15"/>
  <c r="H214" i="15"/>
  <c r="B215" i="15"/>
  <c r="C215" i="15"/>
  <c r="D215" i="15"/>
  <c r="E215" i="15" s="1"/>
  <c r="F215" i="15"/>
  <c r="G215" i="15"/>
  <c r="H215" i="15"/>
  <c r="V52" i="10" l="1"/>
  <c r="W52" i="10" s="1"/>
  <c r="X52" i="10"/>
  <c r="T80" i="16"/>
  <c r="U80" i="16" s="1"/>
  <c r="R80" i="16"/>
  <c r="S80" i="16" s="1"/>
  <c r="T118" i="16" l="1"/>
  <c r="U118" i="16" s="1"/>
  <c r="R118" i="16"/>
  <c r="S118" i="16" s="1"/>
  <c r="M57" i="16" l="1"/>
  <c r="N57" i="16" s="1"/>
  <c r="O57" i="16"/>
  <c r="P57" i="16"/>
  <c r="R2" i="16"/>
  <c r="S2" i="16" s="1"/>
  <c r="T2" i="16"/>
  <c r="U2" i="16" s="1"/>
  <c r="V2" i="16"/>
  <c r="B2" i="21" l="1"/>
  <c r="D2" i="21"/>
  <c r="E2" i="21" s="1"/>
  <c r="F2" i="21"/>
  <c r="G2" i="21"/>
  <c r="H2" i="21"/>
  <c r="V108" i="16" l="1"/>
  <c r="T108" i="16"/>
  <c r="U108" i="16" s="1"/>
  <c r="R108" i="16"/>
  <c r="S108" i="16" s="1"/>
  <c r="P88" i="16"/>
  <c r="O88" i="16"/>
  <c r="M88" i="16"/>
  <c r="N88" i="16" s="1"/>
  <c r="X68" i="18" l="1"/>
  <c r="V68" i="18"/>
  <c r="W68" i="18"/>
  <c r="T68" i="18"/>
  <c r="U68" i="18"/>
  <c r="R68" i="18"/>
  <c r="Q68" i="18"/>
  <c r="O68" i="18"/>
  <c r="P68" i="18"/>
  <c r="X67" i="18"/>
  <c r="V67" i="18"/>
  <c r="W67" i="18"/>
  <c r="T67" i="18"/>
  <c r="U67" i="18"/>
  <c r="R67" i="18"/>
  <c r="Q67" i="18"/>
  <c r="O67" i="18"/>
  <c r="P67" i="18"/>
  <c r="X66" i="18"/>
  <c r="V66" i="18"/>
  <c r="W66" i="18"/>
  <c r="T66" i="18"/>
  <c r="U66" i="18"/>
  <c r="R66" i="18"/>
  <c r="Q66" i="18"/>
  <c r="O66" i="18"/>
  <c r="P66" i="18"/>
  <c r="X65" i="18"/>
  <c r="V65" i="18"/>
  <c r="W65" i="18"/>
  <c r="T65" i="18"/>
  <c r="U65" i="18"/>
  <c r="R65" i="18"/>
  <c r="Q65" i="18"/>
  <c r="O65" i="18"/>
  <c r="P65" i="18"/>
  <c r="X64" i="18"/>
  <c r="V64" i="18"/>
  <c r="W64" i="18"/>
  <c r="T64" i="18"/>
  <c r="U64" i="18"/>
  <c r="R64" i="18"/>
  <c r="Q64" i="18"/>
  <c r="O64" i="18"/>
  <c r="P64" i="18"/>
  <c r="X63" i="18"/>
  <c r="V63" i="18"/>
  <c r="W63" i="18"/>
  <c r="T63" i="18"/>
  <c r="U63" i="18"/>
  <c r="R63" i="18"/>
  <c r="Q63" i="18"/>
  <c r="O63" i="18"/>
  <c r="P63" i="18"/>
  <c r="X72" i="18"/>
  <c r="V72" i="18"/>
  <c r="W72" i="18"/>
  <c r="T72" i="18"/>
  <c r="U72" i="18"/>
  <c r="R72" i="18"/>
  <c r="Q72" i="18"/>
  <c r="O72" i="18"/>
  <c r="P72" i="18"/>
  <c r="X62" i="18"/>
  <c r="V62" i="18"/>
  <c r="W62" i="18"/>
  <c r="T62" i="18"/>
  <c r="U62" i="18"/>
  <c r="R62" i="18"/>
  <c r="Q62" i="18"/>
  <c r="O62" i="18"/>
  <c r="P62" i="18"/>
  <c r="X61" i="18"/>
  <c r="V61" i="18"/>
  <c r="W61" i="18"/>
  <c r="T61" i="18"/>
  <c r="U61" i="18"/>
  <c r="R61" i="18"/>
  <c r="Q61" i="18"/>
  <c r="O61" i="18"/>
  <c r="P61" i="18"/>
  <c r="X10" i="19"/>
  <c r="T9" i="19"/>
  <c r="U9" i="19" s="1"/>
  <c r="O475" i="9"/>
  <c r="X476" i="9"/>
  <c r="X477" i="9"/>
  <c r="X478" i="9"/>
  <c r="X479" i="9"/>
  <c r="X480" i="9"/>
  <c r="X481" i="9"/>
  <c r="X482" i="9"/>
  <c r="X483" i="9"/>
  <c r="X484" i="9"/>
  <c r="X485" i="9"/>
  <c r="X486" i="9"/>
  <c r="V476" i="9"/>
  <c r="V477" i="9"/>
  <c r="V478" i="9"/>
  <c r="V479" i="9"/>
  <c r="V480" i="9"/>
  <c r="V481" i="9"/>
  <c r="V482" i="9"/>
  <c r="V483" i="9"/>
  <c r="V484" i="9"/>
  <c r="V485" i="9"/>
  <c r="V486" i="9"/>
  <c r="T476" i="9"/>
  <c r="T477" i="9"/>
  <c r="T478" i="9"/>
  <c r="T479" i="9"/>
  <c r="T480" i="9"/>
  <c r="T481" i="9"/>
  <c r="T482" i="9"/>
  <c r="T483" i="9"/>
  <c r="T484" i="9"/>
  <c r="T485" i="9"/>
  <c r="T486" i="9"/>
  <c r="R476" i="9"/>
  <c r="R477" i="9"/>
  <c r="R478" i="9"/>
  <c r="R479" i="9"/>
  <c r="R480" i="9"/>
  <c r="R481" i="9"/>
  <c r="R482" i="9"/>
  <c r="R483" i="9"/>
  <c r="R484" i="9"/>
  <c r="R485" i="9"/>
  <c r="R486" i="9"/>
  <c r="Q476" i="9"/>
  <c r="Q477" i="9"/>
  <c r="Q478" i="9"/>
  <c r="Q479" i="9"/>
  <c r="Q480" i="9"/>
  <c r="Q481" i="9"/>
  <c r="Q482" i="9"/>
  <c r="Q483" i="9"/>
  <c r="Q484" i="9"/>
  <c r="Q485" i="9"/>
  <c r="Q486" i="9"/>
  <c r="C477" i="9"/>
  <c r="O477" i="9" s="1"/>
  <c r="C478" i="9"/>
  <c r="O478" i="9" s="1"/>
  <c r="C479" i="9"/>
  <c r="O479" i="9" s="1"/>
  <c r="C480" i="9"/>
  <c r="O480" i="9" s="1"/>
  <c r="C481" i="9"/>
  <c r="O481" i="9" s="1"/>
  <c r="C482" i="9"/>
  <c r="O482" i="9" s="1"/>
  <c r="C483" i="9"/>
  <c r="O483" i="9" s="1"/>
  <c r="C484" i="9"/>
  <c r="O484" i="9" s="1"/>
  <c r="C485" i="9"/>
  <c r="O485" i="9" s="1"/>
  <c r="C486" i="9"/>
  <c r="O486" i="9" s="1"/>
  <c r="C476" i="9"/>
  <c r="O476" i="9" s="1"/>
  <c r="C180" i="9"/>
  <c r="O180" i="9" s="1"/>
  <c r="P180" i="9" s="1"/>
  <c r="C178" i="9"/>
  <c r="O178" i="9" s="1"/>
  <c r="P178" i="9" s="1"/>
  <c r="C177" i="9"/>
  <c r="O177" i="9" s="1"/>
  <c r="P177" i="9" s="1"/>
  <c r="C174" i="9"/>
  <c r="O174" i="9" s="1"/>
  <c r="P174" i="9" s="1"/>
  <c r="C173" i="9"/>
  <c r="O173" i="9" s="1"/>
  <c r="P173" i="9" s="1"/>
  <c r="C172" i="9"/>
  <c r="O172" i="9" s="1"/>
  <c r="P172" i="9" s="1"/>
  <c r="C171" i="9"/>
  <c r="O171" i="9" s="1"/>
  <c r="P171" i="9" s="1"/>
  <c r="C169" i="9"/>
  <c r="O169" i="9" s="1"/>
  <c r="P169" i="9" s="1"/>
  <c r="C168" i="9"/>
  <c r="O168" i="9" s="1"/>
  <c r="P168" i="9" s="1"/>
  <c r="C165" i="9"/>
  <c r="O165" i="9" s="1"/>
  <c r="P165" i="9" s="1"/>
  <c r="C164" i="9"/>
  <c r="O164" i="9" s="1"/>
  <c r="P164" i="9" s="1"/>
  <c r="C163" i="9"/>
  <c r="O163" i="9" s="1"/>
  <c r="P163" i="9" s="1"/>
  <c r="X180" i="9"/>
  <c r="V180" i="9"/>
  <c r="W180" i="9" s="1"/>
  <c r="T180" i="9"/>
  <c r="U180" i="9" s="1"/>
  <c r="R180" i="9"/>
  <c r="Q180" i="9"/>
  <c r="X178" i="9"/>
  <c r="V178" i="9"/>
  <c r="T178" i="9"/>
  <c r="U178" i="9" s="1"/>
  <c r="R178" i="9"/>
  <c r="Q178" i="9"/>
  <c r="X177" i="9"/>
  <c r="V177" i="9"/>
  <c r="T177" i="9"/>
  <c r="U177" i="9" s="1"/>
  <c r="R177" i="9"/>
  <c r="Q177" i="9"/>
  <c r="X174" i="9"/>
  <c r="V174" i="9"/>
  <c r="W174" i="9" s="1"/>
  <c r="T174" i="9"/>
  <c r="U174" i="9" s="1"/>
  <c r="R174" i="9"/>
  <c r="Q174" i="9"/>
  <c r="X173" i="9"/>
  <c r="V173" i="9"/>
  <c r="W173" i="9" s="1"/>
  <c r="T173" i="9"/>
  <c r="U173" i="9" s="1"/>
  <c r="R173" i="9"/>
  <c r="Q173" i="9"/>
  <c r="X172" i="9"/>
  <c r="V172" i="9"/>
  <c r="W172" i="9" s="1"/>
  <c r="T172" i="9"/>
  <c r="U172" i="9" s="1"/>
  <c r="R172" i="9"/>
  <c r="Q172" i="9"/>
  <c r="X171" i="9"/>
  <c r="V171" i="9"/>
  <c r="W171" i="9" s="1"/>
  <c r="T171" i="9"/>
  <c r="U171" i="9" s="1"/>
  <c r="R171" i="9"/>
  <c r="Q171" i="9"/>
  <c r="X169" i="9"/>
  <c r="V169" i="9"/>
  <c r="T169" i="9"/>
  <c r="U169" i="9" s="1"/>
  <c r="R169" i="9"/>
  <c r="Q169" i="9"/>
  <c r="X168" i="9"/>
  <c r="V168" i="9"/>
  <c r="T168" i="9"/>
  <c r="U168" i="9" s="1"/>
  <c r="R168" i="9"/>
  <c r="Q168" i="9"/>
  <c r="X165" i="9"/>
  <c r="V165" i="9"/>
  <c r="W165" i="9" s="1"/>
  <c r="T165" i="9"/>
  <c r="U165" i="9" s="1"/>
  <c r="R165" i="9"/>
  <c r="Q165" i="9"/>
  <c r="X164" i="9"/>
  <c r="V164" i="9"/>
  <c r="W164" i="9" s="1"/>
  <c r="T164" i="9"/>
  <c r="U164" i="9" s="1"/>
  <c r="R164" i="9"/>
  <c r="Q164" i="9"/>
  <c r="X163" i="9"/>
  <c r="V163" i="9"/>
  <c r="W163" i="9" s="1"/>
  <c r="T163" i="9"/>
  <c r="U163" i="9" s="1"/>
  <c r="R163" i="9"/>
  <c r="Q163" i="9"/>
  <c r="X66" i="10"/>
  <c r="O66" i="10"/>
  <c r="P66" i="10" s="1"/>
  <c r="X65" i="10"/>
  <c r="O65" i="10"/>
  <c r="P65" i="10" s="1"/>
  <c r="X67" i="10"/>
  <c r="O67" i="10"/>
  <c r="P67" i="10" s="1"/>
  <c r="C294" i="9"/>
  <c r="O294" i="9" s="1"/>
  <c r="P294" i="9" s="1"/>
  <c r="C293" i="9"/>
  <c r="O293" i="9" s="1"/>
  <c r="P293" i="9" s="1"/>
  <c r="C292" i="9"/>
  <c r="C290" i="9"/>
  <c r="C289" i="9"/>
  <c r="O289" i="9" s="1"/>
  <c r="P289" i="9" s="1"/>
  <c r="C288" i="9"/>
  <c r="C287" i="9"/>
  <c r="O287" i="9" s="1"/>
  <c r="P287" i="9" s="1"/>
  <c r="C286" i="9"/>
  <c r="O286" i="9" s="1"/>
  <c r="P286" i="9" s="1"/>
  <c r="C285" i="9"/>
  <c r="O285" i="9" s="1"/>
  <c r="P285" i="9" s="1"/>
  <c r="C283" i="9"/>
  <c r="O283" i="9" s="1"/>
  <c r="P283" i="9" s="1"/>
  <c r="C282" i="9"/>
  <c r="C281" i="9"/>
  <c r="C280" i="9"/>
  <c r="O280" i="9" s="1"/>
  <c r="P280" i="9" s="1"/>
  <c r="C279" i="9"/>
  <c r="O279" i="9" s="1"/>
  <c r="P279" i="9" s="1"/>
  <c r="C278" i="9"/>
  <c r="O278" i="9" s="1"/>
  <c r="P278" i="9" s="1"/>
  <c r="C277" i="9"/>
  <c r="O277" i="9" s="1"/>
  <c r="P277" i="9" s="1"/>
  <c r="C276" i="9"/>
  <c r="O276" i="9" s="1"/>
  <c r="P276" i="9" s="1"/>
  <c r="C275" i="9"/>
  <c r="O275" i="9" s="1"/>
  <c r="P275" i="9" s="1"/>
  <c r="C274" i="9"/>
  <c r="C273" i="9"/>
  <c r="C272" i="9"/>
  <c r="O272" i="9" s="1"/>
  <c r="P272" i="9" s="1"/>
  <c r="C271" i="9"/>
  <c r="C270" i="9"/>
  <c r="O270" i="9" s="1"/>
  <c r="P270" i="9" s="1"/>
  <c r="C269" i="9"/>
  <c r="O269" i="9" s="1"/>
  <c r="P269" i="9" s="1"/>
  <c r="C268" i="9"/>
  <c r="O268" i="9" s="1"/>
  <c r="P268" i="9" s="1"/>
  <c r="C267" i="9"/>
  <c r="O267" i="9" s="1"/>
  <c r="P267" i="9" s="1"/>
  <c r="C266" i="9"/>
  <c r="C261" i="9"/>
  <c r="C260" i="9"/>
  <c r="O260" i="9" s="1"/>
  <c r="P260" i="9" s="1"/>
  <c r="C265" i="9"/>
  <c r="C264" i="9"/>
  <c r="O264" i="9" s="1"/>
  <c r="P264" i="9" s="1"/>
  <c r="C263" i="9"/>
  <c r="O263" i="9" s="1"/>
  <c r="P263" i="9" s="1"/>
  <c r="C262" i="9"/>
  <c r="O262" i="9" s="1"/>
  <c r="P262" i="9" s="1"/>
  <c r="U164" i="3"/>
  <c r="Y164" i="3"/>
  <c r="P164" i="3"/>
  <c r="P103" i="3"/>
  <c r="Y103" i="3"/>
  <c r="Y84" i="3"/>
  <c r="P84" i="3"/>
  <c r="Y74" i="3"/>
  <c r="Y70" i="3"/>
  <c r="Y69" i="3"/>
  <c r="U30" i="3"/>
  <c r="Y30" i="3"/>
  <c r="B2" i="15"/>
  <c r="C2" i="15"/>
  <c r="D2" i="15"/>
  <c r="E2" i="15" s="1"/>
  <c r="F2" i="15"/>
  <c r="G2" i="15"/>
  <c r="H2" i="15"/>
  <c r="C45" i="9"/>
  <c r="C56" i="9"/>
  <c r="O56" i="9" s="1"/>
  <c r="C67" i="9"/>
  <c r="O67" i="9" s="1"/>
  <c r="C78" i="9"/>
  <c r="O78" i="9" s="1"/>
  <c r="C89" i="9"/>
  <c r="O89" i="9" s="1"/>
  <c r="C100" i="9"/>
  <c r="O100" i="9" s="1"/>
  <c r="C111" i="9"/>
  <c r="O111" i="9" s="1"/>
  <c r="C122" i="9"/>
  <c r="C133" i="9"/>
  <c r="X133" i="9"/>
  <c r="V133" i="9"/>
  <c r="T133" i="9"/>
  <c r="R133" i="9"/>
  <c r="Q133" i="9"/>
  <c r="X122" i="9"/>
  <c r="V122" i="9"/>
  <c r="T122" i="9"/>
  <c r="R122" i="9"/>
  <c r="Q122" i="9"/>
  <c r="X111" i="9"/>
  <c r="V111" i="9"/>
  <c r="T111" i="9"/>
  <c r="R111" i="9"/>
  <c r="Q111" i="9"/>
  <c r="X100" i="9"/>
  <c r="V100" i="9"/>
  <c r="T100" i="9"/>
  <c r="R100" i="9"/>
  <c r="Q100" i="9"/>
  <c r="X89" i="9"/>
  <c r="V89" i="9"/>
  <c r="T89" i="9"/>
  <c r="R89" i="9"/>
  <c r="Q89" i="9"/>
  <c r="X78" i="9"/>
  <c r="V78" i="9"/>
  <c r="T78" i="9"/>
  <c r="R78" i="9"/>
  <c r="Q78" i="9"/>
  <c r="X67" i="9"/>
  <c r="V67" i="9"/>
  <c r="T67" i="9"/>
  <c r="R67" i="9"/>
  <c r="Q67" i="9"/>
  <c r="X56" i="9"/>
  <c r="V56" i="9"/>
  <c r="T56" i="9"/>
  <c r="R56" i="9"/>
  <c r="Q56" i="9"/>
  <c r="X45" i="9"/>
  <c r="V45" i="9"/>
  <c r="T45" i="9"/>
  <c r="R45" i="9"/>
  <c r="Q45" i="9"/>
  <c r="C23" i="9"/>
  <c r="O23" i="9" s="1"/>
  <c r="X23" i="9"/>
  <c r="V23" i="9"/>
  <c r="T23" i="9"/>
  <c r="R23" i="9"/>
  <c r="Q23" i="9"/>
  <c r="V34" i="9"/>
  <c r="X34" i="9"/>
  <c r="T34" i="9"/>
  <c r="R34" i="9"/>
  <c r="Q34" i="9"/>
  <c r="C34" i="9"/>
  <c r="O34" i="9" s="1"/>
  <c r="C217" i="9"/>
  <c r="O217" i="9" s="1"/>
  <c r="C201" i="9"/>
  <c r="O201" i="9" s="1"/>
  <c r="P201" i="9" s="1"/>
  <c r="X203" i="9"/>
  <c r="X204" i="9"/>
  <c r="X205" i="9"/>
  <c r="X218" i="9"/>
  <c r="X217" i="9"/>
  <c r="R205" i="9"/>
  <c r="R203" i="9"/>
  <c r="R217" i="9"/>
  <c r="R218" i="9"/>
  <c r="Q205" i="9"/>
  <c r="Q203" i="9"/>
  <c r="Q218" i="9"/>
  <c r="Q217" i="9"/>
  <c r="O199" i="9"/>
  <c r="O135" i="9"/>
  <c r="T205" i="9"/>
  <c r="U205" i="9" s="1"/>
  <c r="T203" i="9"/>
  <c r="U203" i="9" s="1"/>
  <c r="C218" i="9"/>
  <c r="O218" i="9" s="1"/>
  <c r="C203" i="9"/>
  <c r="O203" i="9" s="1"/>
  <c r="C204" i="9"/>
  <c r="O204" i="9" s="1"/>
  <c r="P204" i="9" s="1"/>
  <c r="C205" i="9"/>
  <c r="C127" i="9"/>
  <c r="C128" i="9"/>
  <c r="C116" i="9"/>
  <c r="O116" i="9" s="1"/>
  <c r="P116" i="9" s="1"/>
  <c r="C117" i="9"/>
  <c r="O117" i="9" s="1"/>
  <c r="P117" i="9" s="1"/>
  <c r="C105" i="9"/>
  <c r="O105" i="9" s="1"/>
  <c r="P105" i="9" s="1"/>
  <c r="C106" i="9"/>
  <c r="O106" i="9" s="1"/>
  <c r="P106" i="9" s="1"/>
  <c r="C94" i="9"/>
  <c r="O94" i="9" s="1"/>
  <c r="P94" i="9" s="1"/>
  <c r="C95" i="9"/>
  <c r="O95" i="9" s="1"/>
  <c r="P95" i="9" s="1"/>
  <c r="C83" i="9"/>
  <c r="C84" i="9"/>
  <c r="O84" i="9" s="1"/>
  <c r="P84" i="9" s="1"/>
  <c r="X128" i="9"/>
  <c r="V128" i="9"/>
  <c r="W128" i="9" s="1"/>
  <c r="T128" i="9"/>
  <c r="U128" i="9" s="1"/>
  <c r="R128" i="9"/>
  <c r="Q128" i="9"/>
  <c r="X127" i="9"/>
  <c r="V127" i="9"/>
  <c r="W127" i="9" s="1"/>
  <c r="T127" i="9"/>
  <c r="U127" i="9" s="1"/>
  <c r="R127" i="9"/>
  <c r="Q127" i="9"/>
  <c r="X117" i="9"/>
  <c r="V117" i="9"/>
  <c r="W117" i="9" s="1"/>
  <c r="T117" i="9"/>
  <c r="U117" i="9" s="1"/>
  <c r="R117" i="9"/>
  <c r="Q117" i="9"/>
  <c r="X116" i="9"/>
  <c r="V116" i="9"/>
  <c r="W116" i="9" s="1"/>
  <c r="T116" i="9"/>
  <c r="U116" i="9" s="1"/>
  <c r="R116" i="9"/>
  <c r="Q116" i="9"/>
  <c r="X106" i="9"/>
  <c r="V106" i="9"/>
  <c r="W106" i="9" s="1"/>
  <c r="T106" i="9"/>
  <c r="U106" i="9" s="1"/>
  <c r="R106" i="9"/>
  <c r="Q106" i="9"/>
  <c r="X105" i="9"/>
  <c r="V105" i="9"/>
  <c r="W105" i="9" s="1"/>
  <c r="T105" i="9"/>
  <c r="U105" i="9" s="1"/>
  <c r="R105" i="9"/>
  <c r="Q105" i="9"/>
  <c r="X95" i="9"/>
  <c r="V95" i="9"/>
  <c r="W95" i="9" s="1"/>
  <c r="T95" i="9"/>
  <c r="U95" i="9" s="1"/>
  <c r="R95" i="9"/>
  <c r="Q95" i="9"/>
  <c r="X94" i="9"/>
  <c r="V94" i="9"/>
  <c r="W94" i="9" s="1"/>
  <c r="T94" i="9"/>
  <c r="U94" i="9" s="1"/>
  <c r="R94" i="9"/>
  <c r="Q94" i="9"/>
  <c r="X84" i="9"/>
  <c r="V84" i="9"/>
  <c r="W84" i="9" s="1"/>
  <c r="T84" i="9"/>
  <c r="U84" i="9" s="1"/>
  <c r="R84" i="9"/>
  <c r="Q84" i="9"/>
  <c r="X83" i="9"/>
  <c r="V83" i="9"/>
  <c r="W83" i="9" s="1"/>
  <c r="T83" i="9"/>
  <c r="U83" i="9" s="1"/>
  <c r="R83" i="9"/>
  <c r="Q83" i="9"/>
  <c r="C132" i="9"/>
  <c r="O132" i="9" s="1"/>
  <c r="P132" i="9" s="1"/>
  <c r="C121" i="9"/>
  <c r="O121" i="9" s="1"/>
  <c r="P121" i="9" s="1"/>
  <c r="C110" i="9"/>
  <c r="C99" i="9"/>
  <c r="C88" i="9"/>
  <c r="X132" i="9"/>
  <c r="V132" i="9"/>
  <c r="T132" i="9"/>
  <c r="U132" i="9" s="1"/>
  <c r="R132" i="9"/>
  <c r="Q132" i="9"/>
  <c r="X121" i="9"/>
  <c r="V121" i="9"/>
  <c r="T121" i="9"/>
  <c r="U121" i="9" s="1"/>
  <c r="R121" i="9"/>
  <c r="Q121" i="9"/>
  <c r="X110" i="9"/>
  <c r="V110" i="9"/>
  <c r="T110" i="9"/>
  <c r="U110" i="9" s="1"/>
  <c r="R110" i="9"/>
  <c r="Q110" i="9"/>
  <c r="X99" i="9"/>
  <c r="V99" i="9"/>
  <c r="T99" i="9"/>
  <c r="U99" i="9" s="1"/>
  <c r="R99" i="9"/>
  <c r="Q99" i="9"/>
  <c r="X88" i="9"/>
  <c r="V88" i="9"/>
  <c r="T88" i="9"/>
  <c r="U88" i="9" s="1"/>
  <c r="R88" i="9"/>
  <c r="Q88" i="9"/>
  <c r="C77" i="9"/>
  <c r="O77" i="9" s="1"/>
  <c r="P77" i="9" s="1"/>
  <c r="C66" i="9"/>
  <c r="O66" i="9" s="1"/>
  <c r="P66" i="9" s="1"/>
  <c r="C55" i="9"/>
  <c r="O55" i="9" s="1"/>
  <c r="P55" i="9" s="1"/>
  <c r="C44" i="9"/>
  <c r="O44" i="9" s="1"/>
  <c r="P44" i="9" s="1"/>
  <c r="X77" i="9"/>
  <c r="V77" i="9"/>
  <c r="T77" i="9"/>
  <c r="U77" i="9" s="1"/>
  <c r="R77" i="9"/>
  <c r="Q77" i="9"/>
  <c r="X66" i="9"/>
  <c r="V66" i="9"/>
  <c r="T66" i="9"/>
  <c r="U66" i="9" s="1"/>
  <c r="R66" i="9"/>
  <c r="Q66" i="9"/>
  <c r="X55" i="9"/>
  <c r="V55" i="9"/>
  <c r="T55" i="9"/>
  <c r="U55" i="9" s="1"/>
  <c r="R55" i="9"/>
  <c r="Q55" i="9"/>
  <c r="X44" i="9"/>
  <c r="V44" i="9"/>
  <c r="T44" i="9"/>
  <c r="U44" i="9" s="1"/>
  <c r="R44" i="9"/>
  <c r="Q44" i="9"/>
  <c r="C33" i="9"/>
  <c r="O33" i="9" s="1"/>
  <c r="P33" i="9" s="1"/>
  <c r="X33" i="9"/>
  <c r="V33" i="9"/>
  <c r="T33" i="9"/>
  <c r="U33" i="9" s="1"/>
  <c r="R33" i="9"/>
  <c r="Q33" i="9"/>
  <c r="X28" i="9"/>
  <c r="X29" i="9"/>
  <c r="V28" i="9"/>
  <c r="V29" i="9"/>
  <c r="T28" i="9"/>
  <c r="T29" i="9"/>
  <c r="R28" i="9"/>
  <c r="R29" i="9"/>
  <c r="Q28" i="9"/>
  <c r="Q29" i="9"/>
  <c r="C28" i="9"/>
  <c r="O28" i="9" s="1"/>
  <c r="C29" i="9"/>
  <c r="O29" i="9" s="1"/>
  <c r="X18" i="9"/>
  <c r="V18" i="9"/>
  <c r="W18" i="9" s="1"/>
  <c r="T18" i="9"/>
  <c r="R18" i="9"/>
  <c r="Q18" i="9"/>
  <c r="C18" i="9"/>
  <c r="X17" i="9"/>
  <c r="V17" i="9"/>
  <c r="W17" i="9" s="1"/>
  <c r="T17" i="9"/>
  <c r="U17" i="9" s="1"/>
  <c r="R17" i="9"/>
  <c r="Q17" i="9"/>
  <c r="C17" i="9"/>
  <c r="R22" i="9"/>
  <c r="Q22" i="9"/>
  <c r="V22" i="9"/>
  <c r="T22" i="9"/>
  <c r="U22" i="9" s="1"/>
  <c r="X22" i="9"/>
  <c r="C22" i="9"/>
  <c r="O22" i="9" s="1"/>
  <c r="P22" i="9" s="1"/>
  <c r="Q4" i="19"/>
  <c r="Q5" i="19"/>
  <c r="Q6" i="19"/>
  <c r="Q7" i="19"/>
  <c r="Q8" i="19"/>
  <c r="Q3" i="19"/>
  <c r="Q12" i="9"/>
  <c r="Q4" i="9"/>
  <c r="Q5" i="9"/>
  <c r="Q6" i="9"/>
  <c r="Q7" i="9"/>
  <c r="Q8" i="9"/>
  <c r="Q9" i="9"/>
  <c r="Q10" i="9"/>
  <c r="Q11" i="9"/>
  <c r="Q14" i="9"/>
  <c r="Q15" i="9"/>
  <c r="Q16" i="9"/>
  <c r="Q19" i="9"/>
  <c r="Q20" i="9"/>
  <c r="Q21" i="9"/>
  <c r="Q24" i="9"/>
  <c r="Q25" i="9"/>
  <c r="Q26" i="9"/>
  <c r="Q27" i="9"/>
  <c r="Q30" i="9"/>
  <c r="Q31" i="9"/>
  <c r="Q32" i="9"/>
  <c r="Q35" i="9"/>
  <c r="Q36" i="9"/>
  <c r="Q37" i="9"/>
  <c r="Q38" i="9"/>
  <c r="Q41" i="9"/>
  <c r="Q42" i="9"/>
  <c r="Q39" i="9"/>
  <c r="Q40" i="9"/>
  <c r="Q43" i="9"/>
  <c r="Q46" i="9"/>
  <c r="Q47" i="9"/>
  <c r="Q48" i="9"/>
  <c r="Q49" i="9"/>
  <c r="Q52" i="9"/>
  <c r="Q53" i="9"/>
  <c r="Q50" i="9"/>
  <c r="Q51" i="9"/>
  <c r="Q54" i="9"/>
  <c r="Q57" i="9"/>
  <c r="Q58" i="9"/>
  <c r="Q59" i="9"/>
  <c r="Q60" i="9"/>
  <c r="Q63" i="9"/>
  <c r="Q64" i="9"/>
  <c r="Q61" i="9"/>
  <c r="Q62" i="9"/>
  <c r="Q65" i="9"/>
  <c r="Q68" i="9"/>
  <c r="Q69" i="9"/>
  <c r="Q70" i="9"/>
  <c r="Q71" i="9"/>
  <c r="Q74" i="9"/>
  <c r="Q75" i="9"/>
  <c r="Q72" i="9"/>
  <c r="Q73" i="9"/>
  <c r="Q76" i="9"/>
  <c r="Q79" i="9"/>
  <c r="Q80" i="9"/>
  <c r="Q81" i="9"/>
  <c r="Q82" i="9"/>
  <c r="Q85" i="9"/>
  <c r="Q86" i="9"/>
  <c r="Q87" i="9"/>
  <c r="Q90" i="9"/>
  <c r="Q91" i="9"/>
  <c r="Q92" i="9"/>
  <c r="Q93" i="9"/>
  <c r="Q96" i="9"/>
  <c r="Q97" i="9"/>
  <c r="Q98" i="9"/>
  <c r="Q101" i="9"/>
  <c r="Q102" i="9"/>
  <c r="Q103" i="9"/>
  <c r="Q104" i="9"/>
  <c r="Q107" i="9"/>
  <c r="Q108" i="9"/>
  <c r="Q109" i="9"/>
  <c r="Q112" i="9"/>
  <c r="Q113" i="9"/>
  <c r="Q114" i="9"/>
  <c r="Q115" i="9"/>
  <c r="Q118" i="9"/>
  <c r="Q119" i="9"/>
  <c r="Q120" i="9"/>
  <c r="Q123" i="9"/>
  <c r="Q124" i="9"/>
  <c r="Q125" i="9"/>
  <c r="Q126" i="9"/>
  <c r="Q129" i="9"/>
  <c r="Q130" i="9"/>
  <c r="Q131" i="9"/>
  <c r="Q134" i="9"/>
  <c r="Q136" i="9"/>
  <c r="Q137" i="9"/>
  <c r="Q138" i="9"/>
  <c r="Q141" i="9"/>
  <c r="Q142" i="9"/>
  <c r="Q144" i="9"/>
  <c r="Q145" i="9"/>
  <c r="Q146" i="9"/>
  <c r="Q147" i="9"/>
  <c r="Q150" i="9"/>
  <c r="Q151" i="9"/>
  <c r="Q153" i="9"/>
  <c r="Q154" i="9"/>
  <c r="Q155" i="9"/>
  <c r="Q156" i="9"/>
  <c r="Q159" i="9"/>
  <c r="Q160" i="9"/>
  <c r="Q162" i="9"/>
  <c r="Q200" i="9"/>
  <c r="Q201" i="9"/>
  <c r="Q202" i="9"/>
  <c r="Q204" i="9"/>
  <c r="Q206" i="9"/>
  <c r="Q207" i="9"/>
  <c r="Q208" i="9"/>
  <c r="Q209" i="9"/>
  <c r="Q210" i="9"/>
  <c r="Q211" i="9"/>
  <c r="Q212" i="9"/>
  <c r="Q213" i="9"/>
  <c r="Q214" i="9"/>
  <c r="Q215" i="9"/>
  <c r="Q216" i="9"/>
  <c r="Q219" i="9"/>
  <c r="Q220" i="9"/>
  <c r="Q221" i="9"/>
  <c r="Q222" i="9"/>
  <c r="Q223" i="9"/>
  <c r="Q224" i="9"/>
  <c r="Q225" i="9"/>
  <c r="Q226" i="9"/>
  <c r="Q227" i="9"/>
  <c r="Q228" i="9"/>
  <c r="Q229" i="9"/>
  <c r="Q230" i="9"/>
  <c r="Q231" i="9"/>
  <c r="Q232" i="9"/>
  <c r="Q233" i="9"/>
  <c r="Q234" i="9"/>
  <c r="Q254" i="9"/>
  <c r="Q255" i="9"/>
  <c r="Q256" i="9"/>
  <c r="Q257" i="9"/>
  <c r="Q258" i="9"/>
  <c r="Q259" i="9"/>
  <c r="Q260" i="9"/>
  <c r="Q261" i="9"/>
  <c r="Q262" i="9"/>
  <c r="Q263" i="9"/>
  <c r="Q264" i="9"/>
  <c r="Q265" i="9"/>
  <c r="Q266" i="9"/>
  <c r="Q267" i="9"/>
  <c r="Q268" i="9"/>
  <c r="Q269" i="9"/>
  <c r="Q270" i="9"/>
  <c r="Q271" i="9"/>
  <c r="Q272" i="9"/>
  <c r="Q273" i="9"/>
  <c r="Q274" i="9"/>
  <c r="Q275" i="9"/>
  <c r="Q276" i="9"/>
  <c r="Q277" i="9"/>
  <c r="Q278" i="9"/>
  <c r="Q279" i="9"/>
  <c r="Q280" i="9"/>
  <c r="Q281" i="9"/>
  <c r="Q282" i="9"/>
  <c r="Q283" i="9"/>
  <c r="Q285" i="9"/>
  <c r="Q286" i="9"/>
  <c r="Q287" i="9"/>
  <c r="Q288" i="9"/>
  <c r="Q289" i="9"/>
  <c r="Q290" i="9"/>
  <c r="Q292" i="9"/>
  <c r="Q293" i="9"/>
  <c r="Q294" i="9"/>
  <c r="Q3" i="9"/>
  <c r="Q3" i="18"/>
  <c r="Q4" i="18"/>
  <c r="Q5" i="18"/>
  <c r="Q6" i="18"/>
  <c r="Q7" i="18"/>
  <c r="Q8" i="18"/>
  <c r="Q9" i="18"/>
  <c r="Q10" i="18"/>
  <c r="Q11" i="18"/>
  <c r="Q12" i="18"/>
  <c r="Q13" i="18"/>
  <c r="Q14" i="18"/>
  <c r="Q15" i="18"/>
  <c r="Q16" i="18"/>
  <c r="Q17" i="18"/>
  <c r="Q18" i="18"/>
  <c r="Q19" i="18"/>
  <c r="Q20" i="18"/>
  <c r="Q21" i="18"/>
  <c r="Q22" i="18"/>
  <c r="Q23" i="18"/>
  <c r="Q24" i="18"/>
  <c r="Q25" i="18"/>
  <c r="Q26" i="18"/>
  <c r="Q28" i="18"/>
  <c r="Q29" i="18"/>
  <c r="Q30" i="18"/>
  <c r="Q32" i="18"/>
  <c r="Q33" i="18"/>
  <c r="Q34" i="18"/>
  <c r="Q35" i="18"/>
  <c r="Q36" i="18"/>
  <c r="Q37" i="18"/>
  <c r="Q38" i="18"/>
  <c r="Q39" i="18"/>
  <c r="Q40" i="18"/>
  <c r="Q41" i="18"/>
  <c r="Q43" i="18"/>
  <c r="Q44" i="18"/>
  <c r="Q45" i="18"/>
  <c r="Q46" i="18"/>
  <c r="Q47" i="18"/>
  <c r="Q48" i="18"/>
  <c r="Q49" i="18"/>
  <c r="Q50" i="18"/>
  <c r="Q52" i="18"/>
  <c r="Q53" i="18"/>
  <c r="Q55" i="18"/>
  <c r="Q56" i="18"/>
  <c r="Q57" i="18"/>
  <c r="Q58" i="18"/>
  <c r="Q59" i="18"/>
  <c r="Q77" i="18"/>
  <c r="Q78" i="18"/>
  <c r="Q80" i="18"/>
  <c r="Q81" i="18"/>
  <c r="Q82" i="18"/>
  <c r="Q83" i="18"/>
  <c r="Q85" i="18"/>
  <c r="Q86" i="18"/>
  <c r="Q87" i="18"/>
  <c r="Q88" i="18"/>
  <c r="Q89" i="18"/>
  <c r="Q91" i="18"/>
  <c r="Q92" i="18"/>
  <c r="Q93" i="18"/>
  <c r="Q94" i="18"/>
  <c r="Q95" i="18"/>
  <c r="Q97" i="18"/>
  <c r="Q98" i="18"/>
  <c r="Q99" i="18"/>
  <c r="Q100" i="18"/>
  <c r="Q101" i="18"/>
  <c r="Q102" i="18"/>
  <c r="Q103" i="18"/>
  <c r="Q104" i="18"/>
  <c r="Q106" i="18"/>
  <c r="Q107" i="18"/>
  <c r="Q108" i="18"/>
  <c r="Q109" i="18"/>
  <c r="Q111" i="18"/>
  <c r="Q112" i="18"/>
  <c r="Q113" i="18"/>
  <c r="Q114" i="18"/>
  <c r="Q115" i="18"/>
  <c r="Q116" i="18"/>
  <c r="Q117" i="18"/>
  <c r="Q118" i="18"/>
  <c r="Q119" i="18"/>
  <c r="Q120" i="18"/>
  <c r="Q121" i="18"/>
  <c r="Q122" i="18"/>
  <c r="Q123" i="18"/>
  <c r="Q124" i="18"/>
  <c r="Q125" i="18"/>
  <c r="Q126" i="18"/>
  <c r="Q127" i="18"/>
  <c r="Q128" i="18"/>
  <c r="Q129" i="18"/>
  <c r="Q130" i="18"/>
  <c r="Q131" i="18"/>
  <c r="Q132" i="18"/>
  <c r="Q133" i="18"/>
  <c r="Q134" i="18"/>
  <c r="Q135" i="18"/>
  <c r="Q136" i="18"/>
  <c r="Q137" i="18"/>
  <c r="Q138" i="18"/>
  <c r="Q139" i="18"/>
  <c r="Q140" i="18"/>
  <c r="Q141" i="18"/>
  <c r="Q142" i="18"/>
  <c r="Q143" i="18"/>
  <c r="Q144" i="18"/>
  <c r="Q145" i="18"/>
  <c r="Q146" i="18"/>
  <c r="Q147" i="18"/>
  <c r="Q148" i="18"/>
  <c r="Q149" i="18"/>
  <c r="Q2" i="18"/>
  <c r="Q3" i="10"/>
  <c r="Q4" i="10"/>
  <c r="Q5" i="10"/>
  <c r="Q6" i="10"/>
  <c r="Q7" i="10"/>
  <c r="Q8" i="10"/>
  <c r="Q9" i="10"/>
  <c r="Q10" i="10"/>
  <c r="Q11" i="10"/>
  <c r="Q12" i="10"/>
  <c r="Q13" i="10"/>
  <c r="Q14" i="10"/>
  <c r="Q15" i="10"/>
  <c r="Q16" i="10"/>
  <c r="Q17" i="10"/>
  <c r="Q18" i="10"/>
  <c r="Q19" i="10"/>
  <c r="Q20" i="10"/>
  <c r="Q21" i="10"/>
  <c r="Q22" i="10"/>
  <c r="Q23" i="10"/>
  <c r="Q25" i="10"/>
  <c r="Q26" i="10"/>
  <c r="Q27" i="10"/>
  <c r="Q28" i="10"/>
  <c r="Q29" i="10"/>
  <c r="Q30" i="10"/>
  <c r="Q31" i="10"/>
  <c r="Q32" i="10"/>
  <c r="Q33" i="10"/>
  <c r="Q34" i="10"/>
  <c r="Q35" i="10"/>
  <c r="Q36" i="10"/>
  <c r="Q37" i="10"/>
  <c r="Q38" i="10"/>
  <c r="Q39" i="10"/>
  <c r="Q40" i="10"/>
  <c r="Q41" i="10"/>
  <c r="Q42" i="10"/>
  <c r="Q43" i="10"/>
  <c r="Q44" i="10"/>
  <c r="Q45" i="10"/>
  <c r="Q46" i="10"/>
  <c r="Q47" i="10"/>
  <c r="Q48" i="10"/>
  <c r="Q49" i="10"/>
  <c r="Q50" i="10"/>
  <c r="Q51" i="10"/>
  <c r="Q53" i="10"/>
  <c r="Q54" i="10"/>
  <c r="Q55" i="10"/>
  <c r="Q56" i="10"/>
  <c r="Q57" i="10"/>
  <c r="Q58" i="10"/>
  <c r="Q59" i="10"/>
  <c r="Q60" i="10"/>
  <c r="Q61" i="10"/>
  <c r="Q62" i="10"/>
  <c r="Q63" i="10"/>
  <c r="Q64" i="10"/>
  <c r="Q68" i="10"/>
  <c r="Q69" i="10"/>
  <c r="Q70" i="10"/>
  <c r="Q71" i="10"/>
  <c r="Q72" i="10"/>
  <c r="Q73" i="10"/>
  <c r="Q74" i="10"/>
  <c r="Q75" i="10"/>
  <c r="Q76" i="10"/>
  <c r="Q77" i="10"/>
  <c r="Q78" i="10"/>
  <c r="Q79" i="10"/>
  <c r="Q80" i="10"/>
  <c r="Q81" i="10"/>
  <c r="Q82" i="10"/>
  <c r="Q83" i="10"/>
  <c r="Q84" i="10"/>
  <c r="Q85" i="10"/>
  <c r="Q86" i="10"/>
  <c r="Q87" i="10"/>
  <c r="Q88" i="10"/>
  <c r="Q89" i="10"/>
  <c r="Q90" i="10"/>
  <c r="Q91" i="10"/>
  <c r="Q92" i="10"/>
  <c r="Q93" i="10"/>
  <c r="Q94" i="10"/>
  <c r="Q95" i="10"/>
  <c r="Q96" i="10"/>
  <c r="Q97" i="10"/>
  <c r="Q98" i="10"/>
  <c r="Q99" i="10"/>
  <c r="Q100" i="10"/>
  <c r="Q101" i="10"/>
  <c r="Q102" i="10"/>
  <c r="Q103" i="10"/>
  <c r="Q104" i="10"/>
  <c r="Q105" i="10"/>
  <c r="Q106" i="10"/>
  <c r="Q107" i="10"/>
  <c r="Q108" i="10"/>
  <c r="Q109" i="10"/>
  <c r="Q115" i="10"/>
  <c r="Q116" i="10"/>
  <c r="Q117" i="10"/>
  <c r="Q118" i="10"/>
  <c r="Q119" i="10"/>
  <c r="Q120" i="10"/>
  <c r="Q121" i="10"/>
  <c r="Q122" i="10"/>
  <c r="Q123" i="10"/>
  <c r="Q156" i="10"/>
  <c r="Q124" i="10"/>
  <c r="Q125" i="10"/>
  <c r="Q126" i="10"/>
  <c r="Q127" i="10"/>
  <c r="Q128" i="10"/>
  <c r="Q129" i="10"/>
  <c r="Q130" i="10"/>
  <c r="Q131" i="10"/>
  <c r="Q132" i="10"/>
  <c r="Q133" i="10"/>
  <c r="Q134" i="10"/>
  <c r="Q135" i="10"/>
  <c r="Q136" i="10"/>
  <c r="Q137" i="10"/>
  <c r="Q138" i="10"/>
  <c r="Q141" i="10"/>
  <c r="Q142" i="10"/>
  <c r="Q149" i="10"/>
  <c r="Q150" i="10"/>
  <c r="Q152" i="10"/>
  <c r="Q154" i="10"/>
  <c r="Q155" i="10"/>
  <c r="Q157" i="10"/>
  <c r="Q158" i="10"/>
  <c r="Q159" i="10"/>
  <c r="Q160" i="10"/>
  <c r="Q161" i="10"/>
  <c r="Q162" i="10"/>
  <c r="Q163" i="10"/>
  <c r="Q164" i="10"/>
  <c r="Q165" i="10"/>
  <c r="Q166" i="10"/>
  <c r="Q169" i="10"/>
  <c r="Q170" i="10"/>
  <c r="Q2" i="10"/>
  <c r="Q3" i="17"/>
  <c r="Q4" i="17"/>
  <c r="Q5" i="17"/>
  <c r="Q6" i="17"/>
  <c r="Q7" i="17"/>
  <c r="Q8" i="17"/>
  <c r="Q9" i="17"/>
  <c r="Q2" i="17"/>
  <c r="Q4" i="6"/>
  <c r="Q5" i="6"/>
  <c r="Q6" i="6"/>
  <c r="Q7" i="6"/>
  <c r="Q3" i="6"/>
  <c r="R3" i="3"/>
  <c r="R5" i="3"/>
  <c r="R6" i="3"/>
  <c r="R7" i="3"/>
  <c r="R8" i="3"/>
  <c r="R9" i="3"/>
  <c r="R11" i="3"/>
  <c r="R12" i="3"/>
  <c r="R13" i="3"/>
  <c r="R14" i="3"/>
  <c r="R15" i="3"/>
  <c r="R16" i="3"/>
  <c r="R18" i="3"/>
  <c r="R20" i="3"/>
  <c r="R22" i="3"/>
  <c r="R23" i="3"/>
  <c r="R24" i="3"/>
  <c r="R29" i="3"/>
  <c r="R32" i="3"/>
  <c r="R33" i="3"/>
  <c r="R35" i="3"/>
  <c r="R37" i="3"/>
  <c r="R39" i="3"/>
  <c r="R40" i="3"/>
  <c r="R42" i="3"/>
  <c r="R43" i="3"/>
  <c r="R45" i="3"/>
  <c r="R46" i="3"/>
  <c r="R48" i="3"/>
  <c r="R49" i="3"/>
  <c r="R51" i="3"/>
  <c r="R53" i="3"/>
  <c r="R55" i="3"/>
  <c r="R56" i="3"/>
  <c r="R59" i="3"/>
  <c r="R62" i="3"/>
  <c r="R63" i="3"/>
  <c r="R65" i="3"/>
  <c r="R66" i="3"/>
  <c r="R67" i="3"/>
  <c r="R68" i="3"/>
  <c r="R72" i="3"/>
  <c r="R73" i="3"/>
  <c r="R77" i="3"/>
  <c r="R78" i="3"/>
  <c r="R79" i="3"/>
  <c r="R80" i="3"/>
  <c r="R81" i="3"/>
  <c r="R82" i="3"/>
  <c r="R83" i="3"/>
  <c r="R85" i="3"/>
  <c r="R87" i="3"/>
  <c r="R88" i="3"/>
  <c r="R90" i="3"/>
  <c r="R91" i="3"/>
  <c r="R93" i="3"/>
  <c r="R95" i="3"/>
  <c r="R96" i="3"/>
  <c r="R97" i="3"/>
  <c r="R98" i="3"/>
  <c r="R99" i="3"/>
  <c r="R100" i="3"/>
  <c r="R102" i="3"/>
  <c r="R104" i="3"/>
  <c r="R105" i="3"/>
  <c r="R107" i="3"/>
  <c r="R110" i="3"/>
  <c r="R111" i="3"/>
  <c r="R112" i="3"/>
  <c r="R113" i="3"/>
  <c r="R114" i="3"/>
  <c r="R115" i="3"/>
  <c r="R116" i="3"/>
  <c r="R117" i="3"/>
  <c r="R118" i="3"/>
  <c r="R119" i="3"/>
  <c r="R120" i="3"/>
  <c r="R121" i="3"/>
  <c r="R122" i="3"/>
  <c r="R123" i="3"/>
  <c r="R125" i="3"/>
  <c r="R126" i="3"/>
  <c r="R127" i="3"/>
  <c r="R128" i="3"/>
  <c r="R133" i="3"/>
  <c r="R134" i="3"/>
  <c r="R135" i="3"/>
  <c r="R136" i="3"/>
  <c r="R137" i="3"/>
  <c r="R138" i="3"/>
  <c r="R139" i="3"/>
  <c r="R140" i="3"/>
  <c r="R142" i="3"/>
  <c r="R143" i="3"/>
  <c r="R144" i="3"/>
  <c r="R145" i="3"/>
  <c r="R147" i="3"/>
  <c r="R148" i="3"/>
  <c r="R149" i="3"/>
  <c r="R150" i="3"/>
  <c r="R152" i="3"/>
  <c r="R153" i="3"/>
  <c r="R154" i="3"/>
  <c r="R155" i="3"/>
  <c r="R157" i="3"/>
  <c r="R159" i="3"/>
  <c r="R161" i="3"/>
  <c r="R162" i="3"/>
  <c r="R163" i="3"/>
  <c r="R166" i="3"/>
  <c r="R167" i="3"/>
  <c r="R168" i="3"/>
  <c r="R182" i="3"/>
  <c r="R183" i="3"/>
  <c r="R185" i="3"/>
  <c r="R186" i="3"/>
  <c r="R190" i="3"/>
  <c r="R191" i="3"/>
  <c r="R192" i="3"/>
  <c r="R193" i="3"/>
  <c r="R194" i="3"/>
  <c r="R195" i="3"/>
  <c r="R196" i="3"/>
  <c r="R197" i="3"/>
  <c r="R198" i="3"/>
  <c r="R199" i="3"/>
  <c r="R200" i="3"/>
  <c r="R201" i="3"/>
  <c r="R202" i="3"/>
  <c r="R203" i="3"/>
  <c r="R204" i="3"/>
  <c r="R205" i="3"/>
  <c r="R206" i="3"/>
  <c r="R207" i="3"/>
  <c r="R208" i="3"/>
  <c r="R209" i="3"/>
  <c r="R210" i="3"/>
  <c r="R211" i="3"/>
  <c r="R212" i="3"/>
  <c r="R213" i="3"/>
  <c r="R214" i="3"/>
  <c r="R215" i="3"/>
  <c r="R216" i="3"/>
  <c r="R217" i="3"/>
  <c r="R218" i="3"/>
  <c r="R221" i="3"/>
  <c r="R222" i="3"/>
  <c r="R223" i="3"/>
  <c r="R224" i="3"/>
  <c r="R2" i="3"/>
  <c r="M167" i="16"/>
  <c r="N167" i="16" s="1"/>
  <c r="O167" i="16"/>
  <c r="P167" i="16"/>
  <c r="R23" i="16"/>
  <c r="S23" i="16" s="1"/>
  <c r="T23" i="16"/>
  <c r="U23" i="16" s="1"/>
  <c r="V23" i="16"/>
  <c r="M169" i="16"/>
  <c r="N169" i="16" s="1"/>
  <c r="O169" i="16"/>
  <c r="P169" i="16"/>
  <c r="R25" i="16"/>
  <c r="S25" i="16" s="1"/>
  <c r="T25" i="16"/>
  <c r="U25" i="16" s="1"/>
  <c r="V25" i="16"/>
  <c r="M170" i="16"/>
  <c r="N170" i="16" s="1"/>
  <c r="O170" i="16"/>
  <c r="P170" i="16"/>
  <c r="R26" i="16"/>
  <c r="S26" i="16" s="1"/>
  <c r="T26" i="16"/>
  <c r="U26" i="16" s="1"/>
  <c r="V26" i="16"/>
  <c r="M61" i="16"/>
  <c r="N61" i="16" s="1"/>
  <c r="O61" i="16"/>
  <c r="P61" i="16"/>
  <c r="R31" i="16"/>
  <c r="S31" i="16" s="1"/>
  <c r="T31" i="16"/>
  <c r="U31" i="16" s="1"/>
  <c r="V31" i="16"/>
  <c r="M43" i="16"/>
  <c r="N43" i="16" s="1"/>
  <c r="O43" i="16"/>
  <c r="P43" i="16"/>
  <c r="R32" i="16"/>
  <c r="S32" i="16" s="1"/>
  <c r="T32" i="16"/>
  <c r="U32" i="16" s="1"/>
  <c r="V32" i="16"/>
  <c r="M21" i="16"/>
  <c r="N21" i="16" s="1"/>
  <c r="O21" i="16"/>
  <c r="P21" i="16"/>
  <c r="R85" i="16"/>
  <c r="S85" i="16" s="1"/>
  <c r="T85" i="16"/>
  <c r="U85" i="16" s="1"/>
  <c r="V85" i="16"/>
  <c r="M74" i="16"/>
  <c r="N74" i="16" s="1"/>
  <c r="O74" i="16"/>
  <c r="P74" i="16"/>
  <c r="R86" i="16"/>
  <c r="S86" i="16" s="1"/>
  <c r="T86" i="16"/>
  <c r="U86" i="16" s="1"/>
  <c r="V86" i="16"/>
  <c r="M75" i="16"/>
  <c r="N75" i="16" s="1"/>
  <c r="O75" i="16"/>
  <c r="P75" i="16"/>
  <c r="R87" i="16"/>
  <c r="S87" i="16" s="1"/>
  <c r="T87" i="16"/>
  <c r="U87" i="16" s="1"/>
  <c r="V87" i="16"/>
  <c r="M176" i="16"/>
  <c r="N176" i="16" s="1"/>
  <c r="O176" i="16"/>
  <c r="P176" i="16"/>
  <c r="R88" i="16"/>
  <c r="S88" i="16" s="1"/>
  <c r="T88" i="16"/>
  <c r="U88" i="16" s="1"/>
  <c r="V88" i="16"/>
  <c r="M178" i="16"/>
  <c r="N178" i="16" s="1"/>
  <c r="O178" i="16"/>
  <c r="P178" i="16"/>
  <c r="R90" i="16"/>
  <c r="S90" i="16" s="1"/>
  <c r="T90" i="16"/>
  <c r="U90" i="16" s="1"/>
  <c r="V90" i="16"/>
  <c r="M76" i="16"/>
  <c r="N76" i="16" s="1"/>
  <c r="O76" i="16"/>
  <c r="P76" i="16"/>
  <c r="R91" i="16"/>
  <c r="S91" i="16" s="1"/>
  <c r="T91" i="16"/>
  <c r="U91" i="16" s="1"/>
  <c r="V91" i="16"/>
  <c r="M77" i="16"/>
  <c r="N77" i="16" s="1"/>
  <c r="O77" i="16"/>
  <c r="P77" i="16"/>
  <c r="R92" i="16"/>
  <c r="S92" i="16" s="1"/>
  <c r="T92" i="16"/>
  <c r="U92" i="16" s="1"/>
  <c r="V92" i="16"/>
  <c r="M78" i="16"/>
  <c r="N78" i="16" s="1"/>
  <c r="O78" i="16"/>
  <c r="P78" i="16"/>
  <c r="R93" i="16"/>
  <c r="S93" i="16" s="1"/>
  <c r="T93" i="16"/>
  <c r="U93" i="16" s="1"/>
  <c r="V93" i="16"/>
  <c r="M22" i="16"/>
  <c r="N22" i="16" s="1"/>
  <c r="O22" i="16"/>
  <c r="P22" i="16"/>
  <c r="R94" i="16"/>
  <c r="S94" i="16" s="1"/>
  <c r="T94" i="16"/>
  <c r="U94" i="16" s="1"/>
  <c r="V94" i="16"/>
  <c r="M79" i="16"/>
  <c r="N79" i="16" s="1"/>
  <c r="O79" i="16"/>
  <c r="P79" i="16"/>
  <c r="R95" i="16"/>
  <c r="S95" i="16" s="1"/>
  <c r="T95" i="16"/>
  <c r="U95" i="16" s="1"/>
  <c r="V95" i="16"/>
  <c r="M23" i="16"/>
  <c r="N23" i="16" s="1"/>
  <c r="O23" i="16"/>
  <c r="P23" i="16"/>
  <c r="R96" i="16"/>
  <c r="S96" i="16" s="1"/>
  <c r="T96" i="16"/>
  <c r="U96" i="16" s="1"/>
  <c r="V96" i="16"/>
  <c r="M80" i="16"/>
  <c r="N80" i="16" s="1"/>
  <c r="O80" i="16"/>
  <c r="P80" i="16"/>
  <c r="R97" i="16"/>
  <c r="S97" i="16" s="1"/>
  <c r="T97" i="16"/>
  <c r="U97" i="16" s="1"/>
  <c r="V97" i="16"/>
  <c r="M81" i="16"/>
  <c r="N81" i="16" s="1"/>
  <c r="O81" i="16"/>
  <c r="P81" i="16"/>
  <c r="R98" i="16"/>
  <c r="S98" i="16" s="1"/>
  <c r="T98" i="16"/>
  <c r="U98" i="16" s="1"/>
  <c r="V98" i="16"/>
  <c r="M24" i="16"/>
  <c r="N24" i="16" s="1"/>
  <c r="O24" i="16"/>
  <c r="P24" i="16"/>
  <c r="R99" i="16"/>
  <c r="S99" i="16" s="1"/>
  <c r="T99" i="16"/>
  <c r="U99" i="16" s="1"/>
  <c r="V99" i="16"/>
  <c r="M82" i="16"/>
  <c r="N82" i="16" s="1"/>
  <c r="O82" i="16"/>
  <c r="P82" i="16"/>
  <c r="R100" i="16"/>
  <c r="S100" i="16" s="1"/>
  <c r="T100" i="16"/>
  <c r="U100" i="16" s="1"/>
  <c r="V100" i="16"/>
  <c r="M83" i="16"/>
  <c r="N83" i="16" s="1"/>
  <c r="O83" i="16"/>
  <c r="P83" i="16"/>
  <c r="R101" i="16"/>
  <c r="S101" i="16" s="1"/>
  <c r="T101" i="16"/>
  <c r="U101" i="16" s="1"/>
  <c r="V101" i="16"/>
  <c r="M84" i="16"/>
  <c r="N84" i="16" s="1"/>
  <c r="O84" i="16"/>
  <c r="P84" i="16"/>
  <c r="R102" i="16"/>
  <c r="S102" i="16" s="1"/>
  <c r="T102" i="16"/>
  <c r="U102" i="16" s="1"/>
  <c r="V102" i="16"/>
  <c r="M85" i="16"/>
  <c r="N85" i="16" s="1"/>
  <c r="O85" i="16"/>
  <c r="P85" i="16"/>
  <c r="R103" i="16"/>
  <c r="S103" i="16" s="1"/>
  <c r="T103" i="16"/>
  <c r="U103" i="16" s="1"/>
  <c r="V103" i="16"/>
  <c r="M86" i="16"/>
  <c r="N86" i="16" s="1"/>
  <c r="O86" i="16"/>
  <c r="P86" i="16"/>
  <c r="R104" i="16"/>
  <c r="S104" i="16" s="1"/>
  <c r="T104" i="16"/>
  <c r="U104" i="16" s="1"/>
  <c r="V104" i="16"/>
  <c r="M25" i="16"/>
  <c r="N25" i="16" s="1"/>
  <c r="O25" i="16"/>
  <c r="P25" i="16"/>
  <c r="R105" i="16"/>
  <c r="S105" i="16" s="1"/>
  <c r="T105" i="16"/>
  <c r="U105" i="16" s="1"/>
  <c r="V105" i="16"/>
  <c r="M87" i="16"/>
  <c r="N87" i="16" s="1"/>
  <c r="O87" i="16"/>
  <c r="P87" i="16"/>
  <c r="R106" i="16"/>
  <c r="S106" i="16" s="1"/>
  <c r="T106" i="16"/>
  <c r="U106" i="16" s="1"/>
  <c r="V106" i="16"/>
  <c r="M26" i="16"/>
  <c r="N26" i="16" s="1"/>
  <c r="O26" i="16"/>
  <c r="P26" i="16"/>
  <c r="R107" i="16"/>
  <c r="S107" i="16" s="1"/>
  <c r="T107" i="16"/>
  <c r="U107" i="16" s="1"/>
  <c r="V107" i="16"/>
  <c r="M89" i="16"/>
  <c r="N89" i="16" s="1"/>
  <c r="O89" i="16"/>
  <c r="P89" i="16"/>
  <c r="R109" i="16"/>
  <c r="S109" i="16" s="1"/>
  <c r="T109" i="16"/>
  <c r="U109" i="16" s="1"/>
  <c r="V109" i="16"/>
  <c r="M90" i="16"/>
  <c r="N90" i="16" s="1"/>
  <c r="O90" i="16"/>
  <c r="P90" i="16"/>
  <c r="R110" i="16"/>
  <c r="S110" i="16" s="1"/>
  <c r="T110" i="16"/>
  <c r="U110" i="16" s="1"/>
  <c r="V110" i="16"/>
  <c r="M103" i="16"/>
  <c r="N103" i="16" s="1"/>
  <c r="O103" i="16"/>
  <c r="P103" i="16"/>
  <c r="R111" i="16"/>
  <c r="S111" i="16" s="1"/>
  <c r="T111" i="16"/>
  <c r="U111" i="16" s="1"/>
  <c r="V111" i="16"/>
  <c r="M104" i="16"/>
  <c r="N104" i="16" s="1"/>
  <c r="O104" i="16"/>
  <c r="P104" i="16"/>
  <c r="R112" i="16"/>
  <c r="S112" i="16" s="1"/>
  <c r="T112" i="16"/>
  <c r="U112" i="16" s="1"/>
  <c r="V112" i="16"/>
  <c r="M27" i="16"/>
  <c r="N27" i="16" s="1"/>
  <c r="O27" i="16"/>
  <c r="P27" i="16"/>
  <c r="R113" i="16"/>
  <c r="S113" i="16" s="1"/>
  <c r="T113" i="16"/>
  <c r="U113" i="16" s="1"/>
  <c r="V113" i="16"/>
  <c r="M91" i="16"/>
  <c r="N91" i="16" s="1"/>
  <c r="O91" i="16"/>
  <c r="P91" i="16"/>
  <c r="R115" i="16"/>
  <c r="S115" i="16" s="1"/>
  <c r="T115" i="16"/>
  <c r="U115" i="16" s="1"/>
  <c r="V115" i="16"/>
  <c r="M92" i="16"/>
  <c r="N92" i="16" s="1"/>
  <c r="O92" i="16"/>
  <c r="P92" i="16"/>
  <c r="R116" i="16"/>
  <c r="S116" i="16" s="1"/>
  <c r="T116" i="16"/>
  <c r="U116" i="16" s="1"/>
  <c r="V116" i="16"/>
  <c r="M29" i="16"/>
  <c r="N29" i="16" s="1"/>
  <c r="O29" i="16"/>
  <c r="P29" i="16"/>
  <c r="R117" i="16"/>
  <c r="S117" i="16" s="1"/>
  <c r="T117" i="16"/>
  <c r="U117" i="16" s="1"/>
  <c r="V117" i="16"/>
  <c r="M31" i="16"/>
  <c r="N31" i="16" s="1"/>
  <c r="O31" i="16"/>
  <c r="P31" i="16"/>
  <c r="R119" i="16"/>
  <c r="S119" i="16" s="1"/>
  <c r="T119" i="16"/>
  <c r="U119" i="16" s="1"/>
  <c r="V119" i="16"/>
  <c r="M93" i="16"/>
  <c r="N93" i="16" s="1"/>
  <c r="O93" i="16"/>
  <c r="P93" i="16"/>
  <c r="R122" i="16"/>
  <c r="S122" i="16" s="1"/>
  <c r="T122" i="16"/>
  <c r="U122" i="16" s="1"/>
  <c r="V122" i="16"/>
  <c r="M105" i="16"/>
  <c r="N105" i="16" s="1"/>
  <c r="O105" i="16"/>
  <c r="P105" i="16"/>
  <c r="R123" i="16"/>
  <c r="S123" i="16" s="1"/>
  <c r="T123" i="16"/>
  <c r="U123" i="16" s="1"/>
  <c r="V123" i="16"/>
  <c r="M54" i="16"/>
  <c r="M56" i="16"/>
  <c r="N56" i="16" s="1"/>
  <c r="O56" i="16"/>
  <c r="P56" i="16"/>
  <c r="R126" i="16"/>
  <c r="S126" i="16" s="1"/>
  <c r="T126" i="16"/>
  <c r="U126" i="16" s="1"/>
  <c r="V126" i="16"/>
  <c r="M179" i="16"/>
  <c r="N179" i="16" s="1"/>
  <c r="O179" i="16"/>
  <c r="P179" i="16"/>
  <c r="R128" i="16"/>
  <c r="S128" i="16" s="1"/>
  <c r="T128" i="16"/>
  <c r="U128" i="16" s="1"/>
  <c r="V128" i="16"/>
  <c r="M184" i="16"/>
  <c r="N184" i="16" s="1"/>
  <c r="O184" i="16"/>
  <c r="P184" i="16"/>
  <c r="R133" i="16"/>
  <c r="S133" i="16" s="1"/>
  <c r="T133" i="16"/>
  <c r="U133" i="16" s="1"/>
  <c r="V133" i="16"/>
  <c r="M185" i="16"/>
  <c r="N185" i="16" s="1"/>
  <c r="O185" i="16"/>
  <c r="P185" i="16"/>
  <c r="R134" i="16"/>
  <c r="S134" i="16" s="1"/>
  <c r="T134" i="16"/>
  <c r="U134" i="16" s="1"/>
  <c r="V134" i="16"/>
  <c r="M186" i="16"/>
  <c r="N186" i="16" s="1"/>
  <c r="O186" i="16"/>
  <c r="P186" i="16"/>
  <c r="R135" i="16"/>
  <c r="S135" i="16" s="1"/>
  <c r="T135" i="16"/>
  <c r="U135" i="16" s="1"/>
  <c r="V135" i="16"/>
  <c r="M187" i="16"/>
  <c r="N187" i="16" s="1"/>
  <c r="O187" i="16"/>
  <c r="P187" i="16"/>
  <c r="R136" i="16"/>
  <c r="S136" i="16" s="1"/>
  <c r="T136" i="16"/>
  <c r="U136" i="16" s="1"/>
  <c r="V136" i="16"/>
  <c r="M188" i="16"/>
  <c r="N188" i="16" s="1"/>
  <c r="O188" i="16"/>
  <c r="P188" i="16"/>
  <c r="R137" i="16"/>
  <c r="S137" i="16" s="1"/>
  <c r="T137" i="16"/>
  <c r="U137" i="16" s="1"/>
  <c r="V137" i="16"/>
  <c r="M189" i="16"/>
  <c r="N189" i="16" s="1"/>
  <c r="O189" i="16"/>
  <c r="P189" i="16"/>
  <c r="R138" i="16"/>
  <c r="S138" i="16" s="1"/>
  <c r="T138" i="16"/>
  <c r="U138" i="16" s="1"/>
  <c r="V138" i="16"/>
  <c r="M190" i="16"/>
  <c r="N190" i="16" s="1"/>
  <c r="O190" i="16"/>
  <c r="P190" i="16"/>
  <c r="R139" i="16"/>
  <c r="S139" i="16" s="1"/>
  <c r="T139" i="16"/>
  <c r="U139" i="16" s="1"/>
  <c r="V139" i="16"/>
  <c r="M191" i="16"/>
  <c r="N191" i="16" s="1"/>
  <c r="O191" i="16"/>
  <c r="P191" i="16"/>
  <c r="R140" i="16"/>
  <c r="S140" i="16" s="1"/>
  <c r="T140" i="16"/>
  <c r="U140" i="16" s="1"/>
  <c r="V140" i="16"/>
  <c r="M197" i="16"/>
  <c r="N197" i="16" s="1"/>
  <c r="O197" i="16"/>
  <c r="P197" i="16"/>
  <c r="R141" i="16"/>
  <c r="S141" i="16" s="1"/>
  <c r="T141" i="16"/>
  <c r="U141" i="16" s="1"/>
  <c r="V141" i="16"/>
  <c r="M198" i="16"/>
  <c r="M199" i="16"/>
  <c r="N199" i="16" s="1"/>
  <c r="O199" i="16"/>
  <c r="P199" i="16"/>
  <c r="R143" i="16"/>
  <c r="S143" i="16" s="1"/>
  <c r="T143" i="16"/>
  <c r="U143" i="16" s="1"/>
  <c r="V143" i="16"/>
  <c r="M200" i="16"/>
  <c r="N200" i="16" s="1"/>
  <c r="O200" i="16"/>
  <c r="P200" i="16"/>
  <c r="R144" i="16"/>
  <c r="S144" i="16" s="1"/>
  <c r="T144" i="16"/>
  <c r="U144" i="16" s="1"/>
  <c r="V144" i="16"/>
  <c r="M201" i="16"/>
  <c r="N201" i="16" s="1"/>
  <c r="O201" i="16"/>
  <c r="P201" i="16"/>
  <c r="R145" i="16"/>
  <c r="S145" i="16" s="1"/>
  <c r="T145" i="16"/>
  <c r="U145" i="16" s="1"/>
  <c r="V145" i="16"/>
  <c r="M202" i="16"/>
  <c r="N202" i="16" s="1"/>
  <c r="O202" i="16"/>
  <c r="P202" i="16"/>
  <c r="R146" i="16"/>
  <c r="S146" i="16" s="1"/>
  <c r="T146" i="16"/>
  <c r="U146" i="16" s="1"/>
  <c r="V146" i="16"/>
  <c r="M203" i="16"/>
  <c r="N203" i="16" s="1"/>
  <c r="O203" i="16"/>
  <c r="P203" i="16"/>
  <c r="R147" i="16"/>
  <c r="S147" i="16" s="1"/>
  <c r="T147" i="16"/>
  <c r="U147" i="16" s="1"/>
  <c r="V147" i="16"/>
  <c r="M204" i="16"/>
  <c r="N204" i="16" s="1"/>
  <c r="O204" i="16"/>
  <c r="P204" i="16"/>
  <c r="R148" i="16"/>
  <c r="S148" i="16" s="1"/>
  <c r="T148" i="16"/>
  <c r="U148" i="16" s="1"/>
  <c r="V148" i="16"/>
  <c r="M205" i="16"/>
  <c r="N205" i="16" s="1"/>
  <c r="O205" i="16"/>
  <c r="P205" i="16"/>
  <c r="R149" i="16"/>
  <c r="S149" i="16" s="1"/>
  <c r="T149" i="16"/>
  <c r="U149" i="16" s="1"/>
  <c r="V149" i="16"/>
  <c r="M206" i="16"/>
  <c r="N206" i="16" s="1"/>
  <c r="O206" i="16"/>
  <c r="P206" i="16"/>
  <c r="R150" i="16"/>
  <c r="S150" i="16" s="1"/>
  <c r="T150" i="16"/>
  <c r="U150" i="16" s="1"/>
  <c r="V150" i="16"/>
  <c r="M207" i="16"/>
  <c r="N207" i="16" s="1"/>
  <c r="O207" i="16"/>
  <c r="P207" i="16"/>
  <c r="R151" i="16"/>
  <c r="S151" i="16" s="1"/>
  <c r="T151" i="16"/>
  <c r="U151" i="16" s="1"/>
  <c r="V151" i="16"/>
  <c r="M208" i="16"/>
  <c r="N208" i="16" s="1"/>
  <c r="O208" i="16"/>
  <c r="P208" i="16"/>
  <c r="R152" i="16"/>
  <c r="S152" i="16" s="1"/>
  <c r="T152" i="16"/>
  <c r="U152" i="16" s="1"/>
  <c r="V152" i="16"/>
  <c r="M209" i="16"/>
  <c r="N209" i="16" s="1"/>
  <c r="O209" i="16"/>
  <c r="P209" i="16"/>
  <c r="R153" i="16"/>
  <c r="S153" i="16" s="1"/>
  <c r="T153" i="16"/>
  <c r="U153" i="16" s="1"/>
  <c r="V153" i="16"/>
  <c r="M210" i="16"/>
  <c r="N210" i="16" s="1"/>
  <c r="O210" i="16"/>
  <c r="P210" i="16"/>
  <c r="R154" i="16"/>
  <c r="S154" i="16" s="1"/>
  <c r="T154" i="16"/>
  <c r="U154" i="16" s="1"/>
  <c r="V154" i="16"/>
  <c r="M211" i="16"/>
  <c r="N211" i="16" s="1"/>
  <c r="O211" i="16"/>
  <c r="P211" i="16"/>
  <c r="R155" i="16"/>
  <c r="S155" i="16" s="1"/>
  <c r="T155" i="16"/>
  <c r="U155" i="16" s="1"/>
  <c r="V155" i="16"/>
  <c r="M212" i="16"/>
  <c r="N212" i="16" s="1"/>
  <c r="O212" i="16"/>
  <c r="P212" i="16"/>
  <c r="R156" i="16"/>
  <c r="S156" i="16" s="1"/>
  <c r="T156" i="16"/>
  <c r="U156" i="16" s="1"/>
  <c r="V156" i="16"/>
  <c r="M213" i="16"/>
  <c r="N213" i="16" s="1"/>
  <c r="O213" i="16"/>
  <c r="P213" i="16"/>
  <c r="R157" i="16"/>
  <c r="S157" i="16" s="1"/>
  <c r="T157" i="16"/>
  <c r="U157" i="16" s="1"/>
  <c r="V157" i="16"/>
  <c r="M214" i="16"/>
  <c r="N214" i="16" s="1"/>
  <c r="O214" i="16"/>
  <c r="P214" i="16"/>
  <c r="R158" i="16"/>
  <c r="S158" i="16" s="1"/>
  <c r="T158" i="16"/>
  <c r="U158" i="16" s="1"/>
  <c r="V158" i="16"/>
  <c r="M215" i="16"/>
  <c r="N215" i="16" s="1"/>
  <c r="O215" i="16"/>
  <c r="P215" i="16"/>
  <c r="R159" i="16"/>
  <c r="S159" i="16" s="1"/>
  <c r="T159" i="16"/>
  <c r="U159" i="16" s="1"/>
  <c r="V159" i="16"/>
  <c r="M216" i="16"/>
  <c r="N216" i="16" s="1"/>
  <c r="O216" i="16"/>
  <c r="P216" i="16"/>
  <c r="R160" i="16"/>
  <c r="S160" i="16" s="1"/>
  <c r="T160" i="16"/>
  <c r="U160" i="16" s="1"/>
  <c r="V160" i="16"/>
  <c r="M217" i="16"/>
  <c r="N217" i="16" s="1"/>
  <c r="O217" i="16"/>
  <c r="P217" i="16"/>
  <c r="R161" i="16"/>
  <c r="S161" i="16" s="1"/>
  <c r="T161" i="16"/>
  <c r="U161" i="16" s="1"/>
  <c r="V161" i="16"/>
  <c r="M218" i="16"/>
  <c r="N218" i="16" s="1"/>
  <c r="O218" i="16"/>
  <c r="P218" i="16"/>
  <c r="R162" i="16"/>
  <c r="S162" i="16" s="1"/>
  <c r="T162" i="16"/>
  <c r="U162" i="16" s="1"/>
  <c r="V162" i="16"/>
  <c r="M219" i="16"/>
  <c r="N219" i="16" s="1"/>
  <c r="O219" i="16"/>
  <c r="P219" i="16"/>
  <c r="R163" i="16"/>
  <c r="S163" i="16" s="1"/>
  <c r="T163" i="16"/>
  <c r="U163" i="16" s="1"/>
  <c r="V163" i="16"/>
  <c r="M220" i="16"/>
  <c r="N220" i="16" s="1"/>
  <c r="O220" i="16"/>
  <c r="P220" i="16"/>
  <c r="R164" i="16"/>
  <c r="S164" i="16" s="1"/>
  <c r="T164" i="16"/>
  <c r="U164" i="16" s="1"/>
  <c r="V164" i="16"/>
  <c r="M221" i="16"/>
  <c r="N221" i="16" s="1"/>
  <c r="O221" i="16"/>
  <c r="P221" i="16"/>
  <c r="R165" i="16"/>
  <c r="S165" i="16" s="1"/>
  <c r="T165" i="16"/>
  <c r="U165" i="16" s="1"/>
  <c r="V165" i="16"/>
  <c r="M222" i="16"/>
  <c r="N222" i="16" s="1"/>
  <c r="O222" i="16"/>
  <c r="P222" i="16"/>
  <c r="R166" i="16"/>
  <c r="S166" i="16" s="1"/>
  <c r="T166" i="16"/>
  <c r="U166" i="16" s="1"/>
  <c r="V166" i="16"/>
  <c r="M223" i="16"/>
  <c r="N223" i="16" s="1"/>
  <c r="O223" i="16"/>
  <c r="P223" i="16"/>
  <c r="R167" i="16"/>
  <c r="S167" i="16" s="1"/>
  <c r="T167" i="16"/>
  <c r="U167" i="16" s="1"/>
  <c r="V167" i="16"/>
  <c r="M224" i="16"/>
  <c r="N224" i="16" s="1"/>
  <c r="O224" i="16"/>
  <c r="P224" i="16"/>
  <c r="R168" i="16"/>
  <c r="S168" i="16" s="1"/>
  <c r="T168" i="16"/>
  <c r="U168" i="16" s="1"/>
  <c r="V168" i="16"/>
  <c r="M225" i="16"/>
  <c r="N225" i="16" s="1"/>
  <c r="O225" i="16"/>
  <c r="P225" i="16"/>
  <c r="R169" i="16"/>
  <c r="S169" i="16" s="1"/>
  <c r="T169" i="16"/>
  <c r="U169" i="16" s="1"/>
  <c r="V169" i="16"/>
  <c r="M226" i="16"/>
  <c r="N226" i="16" s="1"/>
  <c r="O226" i="16"/>
  <c r="P226" i="16"/>
  <c r="R170" i="16"/>
  <c r="S170" i="16" s="1"/>
  <c r="T170" i="16"/>
  <c r="U170" i="16" s="1"/>
  <c r="V170" i="16"/>
  <c r="M227" i="16"/>
  <c r="N227" i="16" s="1"/>
  <c r="O227" i="16"/>
  <c r="P227" i="16"/>
  <c r="R171" i="16"/>
  <c r="S171" i="16" s="1"/>
  <c r="T171" i="16"/>
  <c r="U171" i="16" s="1"/>
  <c r="V171" i="16"/>
  <c r="M228" i="16"/>
  <c r="N228" i="16" s="1"/>
  <c r="O228" i="16"/>
  <c r="P228" i="16"/>
  <c r="R172" i="16"/>
  <c r="S172" i="16" s="1"/>
  <c r="T172" i="16"/>
  <c r="U172" i="16" s="1"/>
  <c r="V172" i="16"/>
  <c r="M229" i="16"/>
  <c r="N229" i="16" s="1"/>
  <c r="O229" i="16"/>
  <c r="P229" i="16"/>
  <c r="R173" i="16"/>
  <c r="S173" i="16" s="1"/>
  <c r="T173" i="16"/>
  <c r="U173" i="16" s="1"/>
  <c r="V173" i="16"/>
  <c r="M230" i="16"/>
  <c r="N230" i="16" s="1"/>
  <c r="O230" i="16"/>
  <c r="P230" i="16"/>
  <c r="R174" i="16"/>
  <c r="S174" i="16" s="1"/>
  <c r="T174" i="16"/>
  <c r="U174" i="16" s="1"/>
  <c r="V174" i="16"/>
  <c r="M231" i="16"/>
  <c r="N231" i="16" s="1"/>
  <c r="O231" i="16"/>
  <c r="P231" i="16"/>
  <c r="R175" i="16"/>
  <c r="S175" i="16" s="1"/>
  <c r="T175" i="16"/>
  <c r="U175" i="16" s="1"/>
  <c r="V175" i="16"/>
  <c r="M232" i="16"/>
  <c r="N232" i="16" s="1"/>
  <c r="O232" i="16"/>
  <c r="P232" i="16"/>
  <c r="R176" i="16"/>
  <c r="S176" i="16" s="1"/>
  <c r="T176" i="16"/>
  <c r="U176" i="16" s="1"/>
  <c r="V176" i="16"/>
  <c r="M233" i="16"/>
  <c r="N233" i="16" s="1"/>
  <c r="O233" i="16"/>
  <c r="P233" i="16"/>
  <c r="R177" i="16"/>
  <c r="S177" i="16" s="1"/>
  <c r="T177" i="16"/>
  <c r="U177" i="16" s="1"/>
  <c r="V177" i="16"/>
  <c r="M234" i="16"/>
  <c r="N234" i="16" s="1"/>
  <c r="O234" i="16"/>
  <c r="P234" i="16"/>
  <c r="R178" i="16"/>
  <c r="S178" i="16" s="1"/>
  <c r="T178" i="16"/>
  <c r="U178" i="16" s="1"/>
  <c r="V178" i="16"/>
  <c r="M235" i="16"/>
  <c r="N235" i="16" s="1"/>
  <c r="O235" i="16"/>
  <c r="P235" i="16"/>
  <c r="R179" i="16"/>
  <c r="S179" i="16" s="1"/>
  <c r="T179" i="16"/>
  <c r="U179" i="16" s="1"/>
  <c r="V179" i="16"/>
  <c r="M236" i="16"/>
  <c r="N236" i="16" s="1"/>
  <c r="O236" i="16"/>
  <c r="P236" i="16"/>
  <c r="R180" i="16"/>
  <c r="S180" i="16" s="1"/>
  <c r="T180" i="16"/>
  <c r="U180" i="16" s="1"/>
  <c r="V180" i="16"/>
  <c r="M237" i="16"/>
  <c r="N237" i="16" s="1"/>
  <c r="O237" i="16"/>
  <c r="P237" i="16"/>
  <c r="R181" i="16"/>
  <c r="S181" i="16" s="1"/>
  <c r="T181" i="16"/>
  <c r="U181" i="16" s="1"/>
  <c r="V181" i="16"/>
  <c r="M238" i="16"/>
  <c r="N238" i="16" s="1"/>
  <c r="O238" i="16"/>
  <c r="P238" i="16"/>
  <c r="R182" i="16"/>
  <c r="S182" i="16" s="1"/>
  <c r="T182" i="16"/>
  <c r="U182" i="16" s="1"/>
  <c r="V182" i="16"/>
  <c r="M239" i="16"/>
  <c r="N239" i="16" s="1"/>
  <c r="O239" i="16"/>
  <c r="P239" i="16"/>
  <c r="R183" i="16"/>
  <c r="S183" i="16" s="1"/>
  <c r="T183" i="16"/>
  <c r="U183" i="16" s="1"/>
  <c r="V183" i="16"/>
  <c r="M240" i="16"/>
  <c r="N240" i="16" s="1"/>
  <c r="O240" i="16"/>
  <c r="P240" i="16"/>
  <c r="R184" i="16"/>
  <c r="S184" i="16" s="1"/>
  <c r="T184" i="16"/>
  <c r="U184" i="16" s="1"/>
  <c r="V184" i="16"/>
  <c r="M241" i="16"/>
  <c r="N241" i="16" s="1"/>
  <c r="O241" i="16"/>
  <c r="P241" i="16"/>
  <c r="R185" i="16"/>
  <c r="S185" i="16" s="1"/>
  <c r="T185" i="16"/>
  <c r="U185" i="16" s="1"/>
  <c r="V185" i="16"/>
  <c r="M242" i="16"/>
  <c r="N242" i="16" s="1"/>
  <c r="O242" i="16"/>
  <c r="P242" i="16"/>
  <c r="R186" i="16"/>
  <c r="S186" i="16" s="1"/>
  <c r="T186" i="16"/>
  <c r="U186" i="16" s="1"/>
  <c r="V186" i="16"/>
  <c r="M243" i="16"/>
  <c r="N243" i="16" s="1"/>
  <c r="O243" i="16"/>
  <c r="P243" i="16"/>
  <c r="R187" i="16"/>
  <c r="S187" i="16" s="1"/>
  <c r="T187" i="16"/>
  <c r="U187" i="16" s="1"/>
  <c r="V187" i="16"/>
  <c r="M244" i="16"/>
  <c r="N244" i="16" s="1"/>
  <c r="O244" i="16"/>
  <c r="P244" i="16"/>
  <c r="R188" i="16"/>
  <c r="S188" i="16" s="1"/>
  <c r="T188" i="16"/>
  <c r="U188" i="16" s="1"/>
  <c r="V188" i="16"/>
  <c r="M245" i="16"/>
  <c r="N245" i="16" s="1"/>
  <c r="O245" i="16"/>
  <c r="P245" i="16"/>
  <c r="R189" i="16"/>
  <c r="S189" i="16" s="1"/>
  <c r="T189" i="16"/>
  <c r="U189" i="16" s="1"/>
  <c r="V189" i="16"/>
  <c r="M246" i="16"/>
  <c r="N246" i="16" s="1"/>
  <c r="O246" i="16"/>
  <c r="P246" i="16"/>
  <c r="R190" i="16"/>
  <c r="S190" i="16" s="1"/>
  <c r="T190" i="16"/>
  <c r="U190" i="16" s="1"/>
  <c r="V190" i="16"/>
  <c r="M247" i="16"/>
  <c r="N247" i="16" s="1"/>
  <c r="O247" i="16"/>
  <c r="P247" i="16"/>
  <c r="R191" i="16"/>
  <c r="S191" i="16" s="1"/>
  <c r="T191" i="16"/>
  <c r="U191" i="16" s="1"/>
  <c r="V191" i="16"/>
  <c r="M248" i="16"/>
  <c r="N248" i="16" s="1"/>
  <c r="O248" i="16"/>
  <c r="P248" i="16"/>
  <c r="R192" i="16"/>
  <c r="S192" i="16" s="1"/>
  <c r="T192" i="16"/>
  <c r="U192" i="16" s="1"/>
  <c r="V192" i="16"/>
  <c r="M249" i="16"/>
  <c r="N249" i="16" s="1"/>
  <c r="O249" i="16"/>
  <c r="P249" i="16"/>
  <c r="R193" i="16"/>
  <c r="S193" i="16" s="1"/>
  <c r="T193" i="16"/>
  <c r="U193" i="16" s="1"/>
  <c r="V193" i="16"/>
  <c r="M250" i="16"/>
  <c r="N250" i="16" s="1"/>
  <c r="O250" i="16"/>
  <c r="P250" i="16"/>
  <c r="R194" i="16"/>
  <c r="S194" i="16" s="1"/>
  <c r="T194" i="16"/>
  <c r="U194" i="16" s="1"/>
  <c r="V194" i="16"/>
  <c r="M251" i="16"/>
  <c r="N251" i="16" s="1"/>
  <c r="O251" i="16"/>
  <c r="P251" i="16"/>
  <c r="R195" i="16"/>
  <c r="S195" i="16" s="1"/>
  <c r="T195" i="16"/>
  <c r="U195" i="16" s="1"/>
  <c r="V195" i="16"/>
  <c r="M252" i="16"/>
  <c r="N252" i="16" s="1"/>
  <c r="O252" i="16"/>
  <c r="P252" i="16"/>
  <c r="R196" i="16"/>
  <c r="S196" i="16" s="1"/>
  <c r="T196" i="16"/>
  <c r="U196" i="16" s="1"/>
  <c r="V196" i="16"/>
  <c r="M253" i="16"/>
  <c r="N253" i="16" s="1"/>
  <c r="O253" i="16"/>
  <c r="P253" i="16"/>
  <c r="R197" i="16"/>
  <c r="S197" i="16" s="1"/>
  <c r="T197" i="16"/>
  <c r="U197" i="16" s="1"/>
  <c r="V197" i="16"/>
  <c r="M254" i="16"/>
  <c r="N254" i="16" s="1"/>
  <c r="O254" i="16"/>
  <c r="P254" i="16"/>
  <c r="R198" i="16"/>
  <c r="S198" i="16" s="1"/>
  <c r="T198" i="16"/>
  <c r="U198" i="16" s="1"/>
  <c r="V198" i="16"/>
  <c r="M255" i="16"/>
  <c r="N255" i="16" s="1"/>
  <c r="O255" i="16"/>
  <c r="P255" i="16"/>
  <c r="R199" i="16"/>
  <c r="S199" i="16" s="1"/>
  <c r="T199" i="16"/>
  <c r="U199" i="16" s="1"/>
  <c r="V199" i="16"/>
  <c r="M256" i="16"/>
  <c r="M257" i="16"/>
  <c r="N257" i="16" s="1"/>
  <c r="O257" i="16"/>
  <c r="P257" i="16"/>
  <c r="R201" i="16"/>
  <c r="S201" i="16" s="1"/>
  <c r="T201" i="16"/>
  <c r="U201" i="16" s="1"/>
  <c r="V201" i="16"/>
  <c r="M258" i="16"/>
  <c r="N258" i="16" s="1"/>
  <c r="O258" i="16"/>
  <c r="P258" i="16"/>
  <c r="R202" i="16"/>
  <c r="S202" i="16" s="1"/>
  <c r="T202" i="16"/>
  <c r="U202" i="16" s="1"/>
  <c r="V202" i="16"/>
  <c r="M259" i="16"/>
  <c r="N259" i="16" s="1"/>
  <c r="O259" i="16"/>
  <c r="P259" i="16"/>
  <c r="R203" i="16"/>
  <c r="S203" i="16" s="1"/>
  <c r="T203" i="16"/>
  <c r="U203" i="16" s="1"/>
  <c r="V203" i="16"/>
  <c r="M260" i="16"/>
  <c r="N260" i="16" s="1"/>
  <c r="O260" i="16"/>
  <c r="P260" i="16"/>
  <c r="R204" i="16"/>
  <c r="S204" i="16" s="1"/>
  <c r="T204" i="16"/>
  <c r="U204" i="16" s="1"/>
  <c r="V204" i="16"/>
  <c r="M261" i="16"/>
  <c r="N261" i="16" s="1"/>
  <c r="O261" i="16"/>
  <c r="P261" i="16"/>
  <c r="R205" i="16"/>
  <c r="S205" i="16" s="1"/>
  <c r="T205" i="16"/>
  <c r="U205" i="16" s="1"/>
  <c r="V205" i="16"/>
  <c r="M262" i="16"/>
  <c r="N262" i="16" s="1"/>
  <c r="O262" i="16"/>
  <c r="P262" i="16"/>
  <c r="R206" i="16"/>
  <c r="S206" i="16" s="1"/>
  <c r="T206" i="16"/>
  <c r="U206" i="16" s="1"/>
  <c r="V206" i="16"/>
  <c r="M263" i="16"/>
  <c r="N263" i="16" s="1"/>
  <c r="O263" i="16"/>
  <c r="P263" i="16"/>
  <c r="R207" i="16"/>
  <c r="S207" i="16" s="1"/>
  <c r="T207" i="16"/>
  <c r="U207" i="16" s="1"/>
  <c r="V207" i="16"/>
  <c r="M264" i="16"/>
  <c r="N264" i="16" s="1"/>
  <c r="O264" i="16"/>
  <c r="P264" i="16"/>
  <c r="R208" i="16"/>
  <c r="S208" i="16" s="1"/>
  <c r="T208" i="16"/>
  <c r="U208" i="16" s="1"/>
  <c r="V208" i="16"/>
  <c r="M265" i="16"/>
  <c r="N265" i="16" s="1"/>
  <c r="O265" i="16"/>
  <c r="P265" i="16"/>
  <c r="R209" i="16"/>
  <c r="S209" i="16" s="1"/>
  <c r="T209" i="16"/>
  <c r="U209" i="16" s="1"/>
  <c r="V209" i="16"/>
  <c r="M266" i="16"/>
  <c r="N266" i="16" s="1"/>
  <c r="O266" i="16"/>
  <c r="P266" i="16"/>
  <c r="R210" i="16"/>
  <c r="S210" i="16" s="1"/>
  <c r="T210" i="16"/>
  <c r="U210" i="16" s="1"/>
  <c r="V210" i="16"/>
  <c r="M267" i="16"/>
  <c r="N267" i="16" s="1"/>
  <c r="O267" i="16"/>
  <c r="P267" i="16"/>
  <c r="R211" i="16"/>
  <c r="S211" i="16" s="1"/>
  <c r="T211" i="16"/>
  <c r="U211" i="16" s="1"/>
  <c r="V211" i="16"/>
  <c r="M268" i="16"/>
  <c r="N268" i="16" s="1"/>
  <c r="O268" i="16"/>
  <c r="P268" i="16"/>
  <c r="R212" i="16"/>
  <c r="S212" i="16" s="1"/>
  <c r="T212" i="16"/>
  <c r="U212" i="16" s="1"/>
  <c r="V212" i="16"/>
  <c r="M269" i="16"/>
  <c r="N269" i="16" s="1"/>
  <c r="O269" i="16"/>
  <c r="P269" i="16"/>
  <c r="R213" i="16"/>
  <c r="S213" i="16" s="1"/>
  <c r="T213" i="16"/>
  <c r="U213" i="16" s="1"/>
  <c r="V213" i="16"/>
  <c r="M270" i="16"/>
  <c r="N270" i="16" s="1"/>
  <c r="O270" i="16"/>
  <c r="P270" i="16"/>
  <c r="R214" i="16"/>
  <c r="S214" i="16" s="1"/>
  <c r="T214" i="16"/>
  <c r="U214" i="16" s="1"/>
  <c r="V214" i="16"/>
  <c r="M271" i="16"/>
  <c r="N271" i="16" s="1"/>
  <c r="O271" i="16"/>
  <c r="P271" i="16"/>
  <c r="R215" i="16"/>
  <c r="S215" i="16" s="1"/>
  <c r="T215" i="16"/>
  <c r="U215" i="16" s="1"/>
  <c r="V215" i="16"/>
  <c r="M272" i="16"/>
  <c r="N272" i="16" s="1"/>
  <c r="O272" i="16"/>
  <c r="P272" i="16"/>
  <c r="R216" i="16"/>
  <c r="S216" i="16" s="1"/>
  <c r="T216" i="16"/>
  <c r="U216" i="16" s="1"/>
  <c r="V216" i="16"/>
  <c r="M273" i="16"/>
  <c r="N273" i="16" s="1"/>
  <c r="O273" i="16"/>
  <c r="P273" i="16"/>
  <c r="R217" i="16"/>
  <c r="S217" i="16" s="1"/>
  <c r="T217" i="16"/>
  <c r="U217" i="16" s="1"/>
  <c r="V217" i="16"/>
  <c r="M274" i="16"/>
  <c r="N274" i="16" s="1"/>
  <c r="O274" i="16"/>
  <c r="P274" i="16"/>
  <c r="R218" i="16"/>
  <c r="S218" i="16" s="1"/>
  <c r="T218" i="16"/>
  <c r="U218" i="16" s="1"/>
  <c r="V218" i="16"/>
  <c r="M275" i="16"/>
  <c r="N275" i="16" s="1"/>
  <c r="O275" i="16"/>
  <c r="P275" i="16"/>
  <c r="R219" i="16"/>
  <c r="S219" i="16" s="1"/>
  <c r="T219" i="16"/>
  <c r="U219" i="16" s="1"/>
  <c r="V219" i="16"/>
  <c r="M276" i="16"/>
  <c r="N276" i="16" s="1"/>
  <c r="O276" i="16"/>
  <c r="P276" i="16"/>
  <c r="R220" i="16"/>
  <c r="S220" i="16" s="1"/>
  <c r="T220" i="16"/>
  <c r="U220" i="16" s="1"/>
  <c r="V220" i="16"/>
  <c r="M277" i="16"/>
  <c r="N277" i="16" s="1"/>
  <c r="O277" i="16"/>
  <c r="P277" i="16"/>
  <c r="R221" i="16"/>
  <c r="S221" i="16" s="1"/>
  <c r="T221" i="16"/>
  <c r="U221" i="16" s="1"/>
  <c r="V221" i="16"/>
  <c r="M278" i="16"/>
  <c r="N278" i="16" s="1"/>
  <c r="O278" i="16"/>
  <c r="P278" i="16"/>
  <c r="R222" i="16"/>
  <c r="S222" i="16" s="1"/>
  <c r="T222" i="16"/>
  <c r="U222" i="16" s="1"/>
  <c r="V222" i="16"/>
  <c r="M279" i="16"/>
  <c r="N279" i="16" s="1"/>
  <c r="O279" i="16"/>
  <c r="P279" i="16"/>
  <c r="R223" i="16"/>
  <c r="S223" i="16" s="1"/>
  <c r="T223" i="16"/>
  <c r="U223" i="16" s="1"/>
  <c r="V223" i="16"/>
  <c r="M280" i="16"/>
  <c r="N280" i="16" s="1"/>
  <c r="O280" i="16"/>
  <c r="P280" i="16"/>
  <c r="R224" i="16"/>
  <c r="S224" i="16" s="1"/>
  <c r="T224" i="16"/>
  <c r="U224" i="16" s="1"/>
  <c r="V224" i="16"/>
  <c r="M281" i="16"/>
  <c r="N281" i="16" s="1"/>
  <c r="O281" i="16"/>
  <c r="P281" i="16"/>
  <c r="R225" i="16"/>
  <c r="S225" i="16" s="1"/>
  <c r="T225" i="16"/>
  <c r="U225" i="16" s="1"/>
  <c r="V225" i="16"/>
  <c r="M282" i="16"/>
  <c r="N282" i="16" s="1"/>
  <c r="O282" i="16"/>
  <c r="P282" i="16"/>
  <c r="R226" i="16"/>
  <c r="S226" i="16" s="1"/>
  <c r="T226" i="16"/>
  <c r="U226" i="16" s="1"/>
  <c r="V226" i="16"/>
  <c r="M283" i="16"/>
  <c r="N283" i="16" s="1"/>
  <c r="O283" i="16"/>
  <c r="P283" i="16"/>
  <c r="R227" i="16"/>
  <c r="S227" i="16" s="1"/>
  <c r="T227" i="16"/>
  <c r="U227" i="16" s="1"/>
  <c r="V227" i="16"/>
  <c r="M284" i="16"/>
  <c r="N284" i="16" s="1"/>
  <c r="O284" i="16"/>
  <c r="P284" i="16"/>
  <c r="R228" i="16"/>
  <c r="S228" i="16" s="1"/>
  <c r="T228" i="16"/>
  <c r="U228" i="16" s="1"/>
  <c r="V228" i="16"/>
  <c r="M285" i="16"/>
  <c r="N285" i="16" s="1"/>
  <c r="O285" i="16"/>
  <c r="P285" i="16"/>
  <c r="R229" i="16"/>
  <c r="S229" i="16" s="1"/>
  <c r="T229" i="16"/>
  <c r="U229" i="16" s="1"/>
  <c r="V229" i="16"/>
  <c r="M286" i="16"/>
  <c r="N286" i="16" s="1"/>
  <c r="O286" i="16"/>
  <c r="P286" i="16"/>
  <c r="R230" i="16"/>
  <c r="S230" i="16" s="1"/>
  <c r="T230" i="16"/>
  <c r="U230" i="16" s="1"/>
  <c r="V230" i="16"/>
  <c r="M287" i="16"/>
  <c r="N287" i="16" s="1"/>
  <c r="O287" i="16"/>
  <c r="P287" i="16"/>
  <c r="R231" i="16"/>
  <c r="S231" i="16" s="1"/>
  <c r="T231" i="16"/>
  <c r="U231" i="16" s="1"/>
  <c r="V231" i="16"/>
  <c r="M288" i="16"/>
  <c r="N288" i="16" s="1"/>
  <c r="O288" i="16"/>
  <c r="P288" i="16"/>
  <c r="R232" i="16"/>
  <c r="S232" i="16" s="1"/>
  <c r="T232" i="16"/>
  <c r="U232" i="16" s="1"/>
  <c r="V232" i="16"/>
  <c r="M289" i="16"/>
  <c r="N289" i="16" s="1"/>
  <c r="O289" i="16"/>
  <c r="P289" i="16"/>
  <c r="R233" i="16"/>
  <c r="S233" i="16" s="1"/>
  <c r="T233" i="16"/>
  <c r="U233" i="16" s="1"/>
  <c r="V233" i="16"/>
  <c r="M290" i="16"/>
  <c r="N290" i="16" s="1"/>
  <c r="O290" i="16"/>
  <c r="P290" i="16"/>
  <c r="R234" i="16"/>
  <c r="S234" i="16" s="1"/>
  <c r="T234" i="16"/>
  <c r="U234" i="16" s="1"/>
  <c r="V234" i="16"/>
  <c r="M291" i="16"/>
  <c r="N291" i="16" s="1"/>
  <c r="O291" i="16"/>
  <c r="P291" i="16"/>
  <c r="R235" i="16"/>
  <c r="S235" i="16" s="1"/>
  <c r="T235" i="16"/>
  <c r="U235" i="16" s="1"/>
  <c r="V235" i="16"/>
  <c r="M292" i="16"/>
  <c r="N292" i="16" s="1"/>
  <c r="O292" i="16"/>
  <c r="P292" i="16"/>
  <c r="R236" i="16"/>
  <c r="S236" i="16" s="1"/>
  <c r="T236" i="16"/>
  <c r="U236" i="16" s="1"/>
  <c r="V236" i="16"/>
  <c r="M293" i="16"/>
  <c r="N293" i="16" s="1"/>
  <c r="O293" i="16"/>
  <c r="P293" i="16"/>
  <c r="R237" i="16"/>
  <c r="S237" i="16" s="1"/>
  <c r="T237" i="16"/>
  <c r="U237" i="16" s="1"/>
  <c r="V237" i="16"/>
  <c r="M294" i="16"/>
  <c r="N294" i="16" s="1"/>
  <c r="O294" i="16"/>
  <c r="P294" i="16"/>
  <c r="R238" i="16"/>
  <c r="S238" i="16" s="1"/>
  <c r="T238" i="16"/>
  <c r="U238" i="16" s="1"/>
  <c r="V238" i="16"/>
  <c r="M295" i="16"/>
  <c r="N295" i="16" s="1"/>
  <c r="O295" i="16"/>
  <c r="P295" i="16"/>
  <c r="R239" i="16"/>
  <c r="S239" i="16" s="1"/>
  <c r="T239" i="16"/>
  <c r="U239" i="16" s="1"/>
  <c r="V239" i="16"/>
  <c r="M296" i="16"/>
  <c r="N296" i="16" s="1"/>
  <c r="O296" i="16"/>
  <c r="P296" i="16"/>
  <c r="R240" i="16"/>
  <c r="S240" i="16" s="1"/>
  <c r="T240" i="16"/>
  <c r="U240" i="16" s="1"/>
  <c r="V240" i="16"/>
  <c r="M297" i="16"/>
  <c r="N297" i="16" s="1"/>
  <c r="O297" i="16"/>
  <c r="P297" i="16"/>
  <c r="R241" i="16"/>
  <c r="S241" i="16" s="1"/>
  <c r="T241" i="16"/>
  <c r="U241" i="16" s="1"/>
  <c r="V241" i="16"/>
  <c r="M298" i="16"/>
  <c r="N298" i="16" s="1"/>
  <c r="O298" i="16"/>
  <c r="P298" i="16"/>
  <c r="R242" i="16"/>
  <c r="S242" i="16" s="1"/>
  <c r="T242" i="16"/>
  <c r="U242" i="16" s="1"/>
  <c r="V242" i="16"/>
  <c r="M299" i="16"/>
  <c r="N299" i="16" s="1"/>
  <c r="O299" i="16"/>
  <c r="P299" i="16"/>
  <c r="R243" i="16"/>
  <c r="S243" i="16" s="1"/>
  <c r="T243" i="16"/>
  <c r="U243" i="16" s="1"/>
  <c r="V243" i="16"/>
  <c r="M300" i="16"/>
  <c r="N300" i="16" s="1"/>
  <c r="O300" i="16"/>
  <c r="P300" i="16"/>
  <c r="R244" i="16"/>
  <c r="S244" i="16" s="1"/>
  <c r="T244" i="16"/>
  <c r="U244" i="16" s="1"/>
  <c r="V244" i="16"/>
  <c r="M301" i="16"/>
  <c r="N301" i="16" s="1"/>
  <c r="O301" i="16"/>
  <c r="P301" i="16"/>
  <c r="R245" i="16"/>
  <c r="S245" i="16" s="1"/>
  <c r="T245" i="16"/>
  <c r="U245" i="16" s="1"/>
  <c r="V245" i="16"/>
  <c r="M302" i="16"/>
  <c r="N302" i="16" s="1"/>
  <c r="O302" i="16"/>
  <c r="P302" i="16"/>
  <c r="R246" i="16"/>
  <c r="S246" i="16" s="1"/>
  <c r="T246" i="16"/>
  <c r="U246" i="16" s="1"/>
  <c r="V246" i="16"/>
  <c r="M303" i="16"/>
  <c r="N303" i="16" s="1"/>
  <c r="O303" i="16"/>
  <c r="P303" i="16"/>
  <c r="R247" i="16"/>
  <c r="S247" i="16" s="1"/>
  <c r="T247" i="16"/>
  <c r="U247" i="16" s="1"/>
  <c r="V247" i="16"/>
  <c r="M304" i="16"/>
  <c r="N304" i="16" s="1"/>
  <c r="O304" i="16"/>
  <c r="P304" i="16"/>
  <c r="R248" i="16"/>
  <c r="S248" i="16" s="1"/>
  <c r="T248" i="16"/>
  <c r="U248" i="16" s="1"/>
  <c r="V248" i="16"/>
  <c r="M305" i="16"/>
  <c r="N305" i="16" s="1"/>
  <c r="O305" i="16"/>
  <c r="P305" i="16"/>
  <c r="R249" i="16"/>
  <c r="S249" i="16" s="1"/>
  <c r="T249" i="16"/>
  <c r="U249" i="16" s="1"/>
  <c r="V249" i="16"/>
  <c r="M306" i="16"/>
  <c r="N306" i="16" s="1"/>
  <c r="O306" i="16"/>
  <c r="P306" i="16"/>
  <c r="R250" i="16"/>
  <c r="S250" i="16" s="1"/>
  <c r="T250" i="16"/>
  <c r="U250" i="16" s="1"/>
  <c r="V250" i="16"/>
  <c r="M307" i="16"/>
  <c r="N307" i="16" s="1"/>
  <c r="O307" i="16"/>
  <c r="P307" i="16"/>
  <c r="R251" i="16"/>
  <c r="S251" i="16" s="1"/>
  <c r="T251" i="16"/>
  <c r="U251" i="16" s="1"/>
  <c r="V251" i="16"/>
  <c r="M308" i="16"/>
  <c r="N308" i="16" s="1"/>
  <c r="O308" i="16"/>
  <c r="P308" i="16"/>
  <c r="R252" i="16"/>
  <c r="S252" i="16" s="1"/>
  <c r="T252" i="16"/>
  <c r="U252" i="16" s="1"/>
  <c r="V252" i="16"/>
  <c r="M309" i="16"/>
  <c r="N309" i="16" s="1"/>
  <c r="O309" i="16"/>
  <c r="P309" i="16"/>
  <c r="R253" i="16"/>
  <c r="S253" i="16" s="1"/>
  <c r="T253" i="16"/>
  <c r="U253" i="16" s="1"/>
  <c r="V253" i="16"/>
  <c r="M310" i="16"/>
  <c r="N310" i="16" s="1"/>
  <c r="O310" i="16"/>
  <c r="P310" i="16"/>
  <c r="R254" i="16"/>
  <c r="S254" i="16" s="1"/>
  <c r="T254" i="16"/>
  <c r="U254" i="16" s="1"/>
  <c r="V254" i="16"/>
  <c r="M311" i="16"/>
  <c r="N311" i="16" s="1"/>
  <c r="O311" i="16"/>
  <c r="P311" i="16"/>
  <c r="R255" i="16"/>
  <c r="S255" i="16" s="1"/>
  <c r="T255" i="16"/>
  <c r="U255" i="16" s="1"/>
  <c r="V255" i="16"/>
  <c r="M312" i="16"/>
  <c r="N312" i="16" s="1"/>
  <c r="O312" i="16"/>
  <c r="P312" i="16"/>
  <c r="R256" i="16"/>
  <c r="S256" i="16" s="1"/>
  <c r="T256" i="16"/>
  <c r="U256" i="16" s="1"/>
  <c r="V256" i="16"/>
  <c r="M313" i="16"/>
  <c r="N313" i="16" s="1"/>
  <c r="O313" i="16"/>
  <c r="P313" i="16"/>
  <c r="R257" i="16"/>
  <c r="S257" i="16" s="1"/>
  <c r="T257" i="16"/>
  <c r="U257" i="16" s="1"/>
  <c r="V257" i="16"/>
  <c r="M314" i="16"/>
  <c r="M315" i="16"/>
  <c r="N315" i="16" s="1"/>
  <c r="O315" i="16"/>
  <c r="P315" i="16"/>
  <c r="R259" i="16"/>
  <c r="S259" i="16" s="1"/>
  <c r="T259" i="16"/>
  <c r="U259" i="16" s="1"/>
  <c r="V259" i="16"/>
  <c r="M316" i="16"/>
  <c r="N316" i="16" s="1"/>
  <c r="O316" i="16"/>
  <c r="P316" i="16"/>
  <c r="R260" i="16"/>
  <c r="S260" i="16" s="1"/>
  <c r="T260" i="16"/>
  <c r="U260" i="16" s="1"/>
  <c r="V260" i="16"/>
  <c r="M317" i="16"/>
  <c r="N317" i="16" s="1"/>
  <c r="O317" i="16"/>
  <c r="P317" i="16"/>
  <c r="R261" i="16"/>
  <c r="S261" i="16" s="1"/>
  <c r="T261" i="16"/>
  <c r="U261" i="16" s="1"/>
  <c r="V261" i="16"/>
  <c r="M318" i="16"/>
  <c r="N318" i="16" s="1"/>
  <c r="O318" i="16"/>
  <c r="P318" i="16"/>
  <c r="R262" i="16"/>
  <c r="S262" i="16" s="1"/>
  <c r="T262" i="16"/>
  <c r="U262" i="16" s="1"/>
  <c r="V262" i="16"/>
  <c r="M319" i="16"/>
  <c r="N319" i="16" s="1"/>
  <c r="O319" i="16"/>
  <c r="P319" i="16"/>
  <c r="R263" i="16"/>
  <c r="S263" i="16" s="1"/>
  <c r="T263" i="16"/>
  <c r="U263" i="16" s="1"/>
  <c r="V263" i="16"/>
  <c r="M320" i="16"/>
  <c r="N320" i="16" s="1"/>
  <c r="O320" i="16"/>
  <c r="P320" i="16"/>
  <c r="R264" i="16"/>
  <c r="S264" i="16" s="1"/>
  <c r="T264" i="16"/>
  <c r="U264" i="16" s="1"/>
  <c r="V264" i="16"/>
  <c r="M321" i="16"/>
  <c r="N321" i="16" s="1"/>
  <c r="O321" i="16"/>
  <c r="P321" i="16"/>
  <c r="R265" i="16"/>
  <c r="S265" i="16" s="1"/>
  <c r="T265" i="16"/>
  <c r="U265" i="16" s="1"/>
  <c r="V265" i="16"/>
  <c r="M322" i="16"/>
  <c r="N322" i="16" s="1"/>
  <c r="O322" i="16"/>
  <c r="P322" i="16"/>
  <c r="R266" i="16"/>
  <c r="S266" i="16" s="1"/>
  <c r="T266" i="16"/>
  <c r="U266" i="16" s="1"/>
  <c r="V266" i="16"/>
  <c r="M323" i="16"/>
  <c r="N323" i="16" s="1"/>
  <c r="O323" i="16"/>
  <c r="P323" i="16"/>
  <c r="R267" i="16"/>
  <c r="S267" i="16" s="1"/>
  <c r="T267" i="16"/>
  <c r="U267" i="16" s="1"/>
  <c r="V267" i="16"/>
  <c r="M324" i="16"/>
  <c r="N324" i="16" s="1"/>
  <c r="O324" i="16"/>
  <c r="P324" i="16"/>
  <c r="R268" i="16"/>
  <c r="S268" i="16" s="1"/>
  <c r="T268" i="16"/>
  <c r="U268" i="16" s="1"/>
  <c r="V268" i="16"/>
  <c r="M325" i="16"/>
  <c r="N325" i="16" s="1"/>
  <c r="O325" i="16"/>
  <c r="P325" i="16"/>
  <c r="R269" i="16"/>
  <c r="S269" i="16" s="1"/>
  <c r="T269" i="16"/>
  <c r="U269" i="16" s="1"/>
  <c r="V269" i="16"/>
  <c r="M326" i="16"/>
  <c r="N326" i="16" s="1"/>
  <c r="O326" i="16"/>
  <c r="P326" i="16"/>
  <c r="R270" i="16"/>
  <c r="S270" i="16" s="1"/>
  <c r="T270" i="16"/>
  <c r="U270" i="16" s="1"/>
  <c r="V270" i="16"/>
  <c r="M327" i="16"/>
  <c r="N327" i="16" s="1"/>
  <c r="O327" i="16"/>
  <c r="P327" i="16"/>
  <c r="R271" i="16"/>
  <c r="S271" i="16" s="1"/>
  <c r="T271" i="16"/>
  <c r="U271" i="16" s="1"/>
  <c r="V271" i="16"/>
  <c r="M328" i="16"/>
  <c r="N328" i="16" s="1"/>
  <c r="O328" i="16"/>
  <c r="P328" i="16"/>
  <c r="R272" i="16"/>
  <c r="S272" i="16" s="1"/>
  <c r="T272" i="16"/>
  <c r="U272" i="16" s="1"/>
  <c r="V272" i="16"/>
  <c r="M131" i="16"/>
  <c r="M132" i="16"/>
  <c r="N132" i="16" s="1"/>
  <c r="O132" i="16"/>
  <c r="P132" i="16"/>
  <c r="R274" i="16"/>
  <c r="S274" i="16" s="1"/>
  <c r="T274" i="16"/>
  <c r="U274" i="16" s="1"/>
  <c r="V274" i="16"/>
  <c r="M133" i="16"/>
  <c r="N133" i="16" s="1"/>
  <c r="O133" i="16"/>
  <c r="P133" i="16"/>
  <c r="R275" i="16"/>
  <c r="S275" i="16" s="1"/>
  <c r="T275" i="16"/>
  <c r="U275" i="16" s="1"/>
  <c r="V275" i="16"/>
  <c r="M134" i="16"/>
  <c r="N134" i="16" s="1"/>
  <c r="O134" i="16"/>
  <c r="P134" i="16"/>
  <c r="R276" i="16"/>
  <c r="S276" i="16" s="1"/>
  <c r="T276" i="16"/>
  <c r="U276" i="16" s="1"/>
  <c r="V276" i="16"/>
  <c r="M135" i="16"/>
  <c r="N135" i="16" s="1"/>
  <c r="O135" i="16"/>
  <c r="P135" i="16"/>
  <c r="R277" i="16"/>
  <c r="S277" i="16" s="1"/>
  <c r="T277" i="16"/>
  <c r="U277" i="16" s="1"/>
  <c r="V277" i="16"/>
  <c r="M136" i="16"/>
  <c r="N136" i="16" s="1"/>
  <c r="O136" i="16"/>
  <c r="P136" i="16"/>
  <c r="R278" i="16"/>
  <c r="S278" i="16" s="1"/>
  <c r="T278" i="16"/>
  <c r="U278" i="16" s="1"/>
  <c r="V278" i="16"/>
  <c r="M137" i="16"/>
  <c r="N137" i="16" s="1"/>
  <c r="O137" i="16"/>
  <c r="P137" i="16"/>
  <c r="R279" i="16"/>
  <c r="S279" i="16" s="1"/>
  <c r="T279" i="16"/>
  <c r="U279" i="16" s="1"/>
  <c r="V279" i="16"/>
  <c r="M138" i="16"/>
  <c r="N138" i="16" s="1"/>
  <c r="O138" i="16"/>
  <c r="P138" i="16"/>
  <c r="R280" i="16"/>
  <c r="S280" i="16" s="1"/>
  <c r="T280" i="16"/>
  <c r="U280" i="16" s="1"/>
  <c r="V280" i="16"/>
  <c r="M139" i="16"/>
  <c r="N139" i="16" s="1"/>
  <c r="O139" i="16"/>
  <c r="P139" i="16"/>
  <c r="R281" i="16"/>
  <c r="S281" i="16" s="1"/>
  <c r="T281" i="16"/>
  <c r="U281" i="16" s="1"/>
  <c r="V281" i="16"/>
  <c r="M140" i="16"/>
  <c r="N140" i="16" s="1"/>
  <c r="O140" i="16"/>
  <c r="P140" i="16"/>
  <c r="R282" i="16"/>
  <c r="S282" i="16" s="1"/>
  <c r="T282" i="16"/>
  <c r="U282" i="16" s="1"/>
  <c r="V282" i="16"/>
  <c r="M141" i="16"/>
  <c r="N141" i="16" s="1"/>
  <c r="O141" i="16"/>
  <c r="P141" i="16"/>
  <c r="R283" i="16"/>
  <c r="S283" i="16" s="1"/>
  <c r="T283" i="16"/>
  <c r="U283" i="16" s="1"/>
  <c r="V283" i="16"/>
  <c r="M142" i="16"/>
  <c r="N142" i="16" s="1"/>
  <c r="O142" i="16"/>
  <c r="P142" i="16"/>
  <c r="R284" i="16"/>
  <c r="S284" i="16" s="1"/>
  <c r="T284" i="16"/>
  <c r="U284" i="16" s="1"/>
  <c r="V284" i="16"/>
  <c r="M143" i="16"/>
  <c r="N143" i="16" s="1"/>
  <c r="O143" i="16"/>
  <c r="P143" i="16"/>
  <c r="R285" i="16"/>
  <c r="S285" i="16" s="1"/>
  <c r="T285" i="16"/>
  <c r="U285" i="16" s="1"/>
  <c r="V285" i="16"/>
  <c r="M144" i="16"/>
  <c r="N144" i="16" s="1"/>
  <c r="O144" i="16"/>
  <c r="P144" i="16"/>
  <c r="R286" i="16"/>
  <c r="S286" i="16" s="1"/>
  <c r="T286" i="16"/>
  <c r="U286" i="16" s="1"/>
  <c r="V286" i="16"/>
  <c r="M145" i="16"/>
  <c r="N145" i="16" s="1"/>
  <c r="O145" i="16"/>
  <c r="P145" i="16"/>
  <c r="R287" i="16"/>
  <c r="S287" i="16" s="1"/>
  <c r="T287" i="16"/>
  <c r="U287" i="16" s="1"/>
  <c r="V287" i="16"/>
  <c r="M146" i="16"/>
  <c r="N146" i="16" s="1"/>
  <c r="O146" i="16"/>
  <c r="P146" i="16"/>
  <c r="R288" i="16"/>
  <c r="S288" i="16" s="1"/>
  <c r="T288" i="16"/>
  <c r="U288" i="16" s="1"/>
  <c r="V288" i="16"/>
  <c r="M147" i="16"/>
  <c r="N147" i="16" s="1"/>
  <c r="O147" i="16"/>
  <c r="P147" i="16"/>
  <c r="R289" i="16"/>
  <c r="S289" i="16" s="1"/>
  <c r="T289" i="16"/>
  <c r="U289" i="16" s="1"/>
  <c r="V289" i="16"/>
  <c r="M148" i="16"/>
  <c r="N148" i="16" s="1"/>
  <c r="O148" i="16"/>
  <c r="P148" i="16"/>
  <c r="R290" i="16"/>
  <c r="S290" i="16" s="1"/>
  <c r="T290" i="16"/>
  <c r="U290" i="16" s="1"/>
  <c r="V290" i="16"/>
  <c r="M149" i="16"/>
  <c r="N149" i="16" s="1"/>
  <c r="O149" i="16"/>
  <c r="P149" i="16"/>
  <c r="R291" i="16"/>
  <c r="S291" i="16" s="1"/>
  <c r="T291" i="16"/>
  <c r="U291" i="16" s="1"/>
  <c r="V291" i="16"/>
  <c r="M150" i="16"/>
  <c r="N150" i="16" s="1"/>
  <c r="O150" i="16"/>
  <c r="P150" i="16"/>
  <c r="R292" i="16"/>
  <c r="S292" i="16" s="1"/>
  <c r="T292" i="16"/>
  <c r="U292" i="16" s="1"/>
  <c r="V292" i="16"/>
  <c r="M151" i="16"/>
  <c r="N151" i="16" s="1"/>
  <c r="O151" i="16"/>
  <c r="P151" i="16"/>
  <c r="R293" i="16"/>
  <c r="S293" i="16" s="1"/>
  <c r="T293" i="16"/>
  <c r="U293" i="16" s="1"/>
  <c r="V293" i="16"/>
  <c r="M152" i="16"/>
  <c r="N152" i="16" s="1"/>
  <c r="O152" i="16"/>
  <c r="P152" i="16"/>
  <c r="R294" i="16"/>
  <c r="S294" i="16" s="1"/>
  <c r="T294" i="16"/>
  <c r="U294" i="16" s="1"/>
  <c r="V294" i="16"/>
  <c r="M153" i="16"/>
  <c r="N153" i="16" s="1"/>
  <c r="O153" i="16"/>
  <c r="P153" i="16"/>
  <c r="R295" i="16"/>
  <c r="S295" i="16" s="1"/>
  <c r="T295" i="16"/>
  <c r="U295" i="16" s="1"/>
  <c r="V295" i="16"/>
  <c r="M154" i="16"/>
  <c r="N154" i="16" s="1"/>
  <c r="O154" i="16"/>
  <c r="P154" i="16"/>
  <c r="R296" i="16"/>
  <c r="S296" i="16" s="1"/>
  <c r="T296" i="16"/>
  <c r="U296" i="16" s="1"/>
  <c r="V296" i="16"/>
  <c r="M155" i="16"/>
  <c r="N155" i="16" s="1"/>
  <c r="O155" i="16"/>
  <c r="P155" i="16"/>
  <c r="R297" i="16"/>
  <c r="S297" i="16" s="1"/>
  <c r="T297" i="16"/>
  <c r="U297" i="16" s="1"/>
  <c r="V297" i="16"/>
  <c r="M156" i="16"/>
  <c r="N156" i="16" s="1"/>
  <c r="O156" i="16"/>
  <c r="P156" i="16"/>
  <c r="R298" i="16"/>
  <c r="S298" i="16" s="1"/>
  <c r="T298" i="16"/>
  <c r="U298" i="16" s="1"/>
  <c r="V298" i="16"/>
  <c r="M157" i="16"/>
  <c r="N157" i="16" s="1"/>
  <c r="O157" i="16"/>
  <c r="P157" i="16"/>
  <c r="R299" i="16"/>
  <c r="S299" i="16" s="1"/>
  <c r="T299" i="16"/>
  <c r="U299" i="16" s="1"/>
  <c r="V299" i="16"/>
  <c r="M159" i="16"/>
  <c r="N159" i="16" s="1"/>
  <c r="O159" i="16"/>
  <c r="P159" i="16"/>
  <c r="R301" i="16"/>
  <c r="S301" i="16" s="1"/>
  <c r="T301" i="16"/>
  <c r="U301" i="16" s="1"/>
  <c r="V301" i="16"/>
  <c r="M160" i="16"/>
  <c r="N160" i="16" s="1"/>
  <c r="O160" i="16"/>
  <c r="P160" i="16"/>
  <c r="R302" i="16"/>
  <c r="S302" i="16" s="1"/>
  <c r="T302" i="16"/>
  <c r="U302" i="16" s="1"/>
  <c r="V302" i="16"/>
  <c r="M161" i="16"/>
  <c r="N161" i="16" s="1"/>
  <c r="O161" i="16"/>
  <c r="P161" i="16"/>
  <c r="R303" i="16"/>
  <c r="S303" i="16" s="1"/>
  <c r="T303" i="16"/>
  <c r="U303" i="16" s="1"/>
  <c r="V303" i="16"/>
  <c r="M162" i="16"/>
  <c r="N162" i="16" s="1"/>
  <c r="O162" i="16"/>
  <c r="P162" i="16"/>
  <c r="R304" i="16"/>
  <c r="S304" i="16" s="1"/>
  <c r="T304" i="16"/>
  <c r="U304" i="16" s="1"/>
  <c r="V304" i="16"/>
  <c r="M163" i="16"/>
  <c r="N163" i="16" s="1"/>
  <c r="O163" i="16"/>
  <c r="P163" i="16"/>
  <c r="R305" i="16"/>
  <c r="S305" i="16" s="1"/>
  <c r="T305" i="16"/>
  <c r="U305" i="16" s="1"/>
  <c r="V305" i="16"/>
  <c r="M164" i="16"/>
  <c r="O164" i="16"/>
  <c r="P164" i="16"/>
  <c r="R306" i="16"/>
  <c r="T306" i="16"/>
  <c r="V306" i="16"/>
  <c r="M165" i="16"/>
  <c r="O165" i="16"/>
  <c r="P165" i="16"/>
  <c r="R307" i="16"/>
  <c r="T307" i="16"/>
  <c r="V307" i="16"/>
  <c r="M106" i="16"/>
  <c r="O106" i="16"/>
  <c r="P106" i="16"/>
  <c r="R308" i="16"/>
  <c r="T308" i="16"/>
  <c r="V308" i="16"/>
  <c r="M107" i="16"/>
  <c r="O107" i="16"/>
  <c r="P107" i="16"/>
  <c r="R309" i="16"/>
  <c r="T309" i="16"/>
  <c r="V309" i="16"/>
  <c r="M108" i="16"/>
  <c r="O108" i="16"/>
  <c r="P108" i="16"/>
  <c r="R310" i="16"/>
  <c r="T310" i="16"/>
  <c r="V310" i="16"/>
  <c r="M109" i="16"/>
  <c r="O109" i="16"/>
  <c r="P109" i="16"/>
  <c r="R311" i="16"/>
  <c r="T311" i="16"/>
  <c r="V311" i="16"/>
  <c r="M110" i="16"/>
  <c r="O110" i="16"/>
  <c r="P110" i="16"/>
  <c r="R312" i="16"/>
  <c r="T312" i="16"/>
  <c r="V312" i="16"/>
  <c r="M111" i="16"/>
  <c r="O111" i="16"/>
  <c r="P111" i="16"/>
  <c r="R313" i="16"/>
  <c r="T313" i="16"/>
  <c r="V313" i="16"/>
  <c r="M112" i="16"/>
  <c r="O112" i="16"/>
  <c r="P112" i="16"/>
  <c r="R314" i="16"/>
  <c r="T314" i="16"/>
  <c r="V314" i="16"/>
  <c r="M113" i="16"/>
  <c r="O113" i="16"/>
  <c r="P113" i="16"/>
  <c r="R315" i="16"/>
  <c r="T315" i="16"/>
  <c r="V315" i="16"/>
  <c r="M114" i="16"/>
  <c r="O114" i="16"/>
  <c r="P114" i="16"/>
  <c r="R316" i="16"/>
  <c r="T316" i="16"/>
  <c r="V316" i="16"/>
  <c r="M115" i="16"/>
  <c r="O115" i="16"/>
  <c r="P115" i="16"/>
  <c r="R317" i="16"/>
  <c r="T317" i="16"/>
  <c r="V317" i="16"/>
  <c r="M116" i="16"/>
  <c r="O116" i="16"/>
  <c r="P116" i="16"/>
  <c r="R318" i="16"/>
  <c r="T318" i="16"/>
  <c r="V318" i="16"/>
  <c r="M117" i="16"/>
  <c r="O117" i="16"/>
  <c r="P117" i="16"/>
  <c r="R319" i="16"/>
  <c r="T319" i="16"/>
  <c r="V319" i="16"/>
  <c r="M118" i="16"/>
  <c r="O118" i="16"/>
  <c r="P118" i="16"/>
  <c r="R320" i="16"/>
  <c r="T320" i="16"/>
  <c r="V320" i="16"/>
  <c r="M119" i="16"/>
  <c r="O119" i="16"/>
  <c r="P119" i="16"/>
  <c r="R321" i="16"/>
  <c r="T321" i="16"/>
  <c r="V321" i="16"/>
  <c r="M120" i="16"/>
  <c r="O120" i="16"/>
  <c r="P120" i="16"/>
  <c r="R322" i="16"/>
  <c r="T322" i="16"/>
  <c r="V322" i="16"/>
  <c r="O2" i="16"/>
  <c r="O34" i="16"/>
  <c r="O35" i="16"/>
  <c r="O36" i="16"/>
  <c r="O37" i="16"/>
  <c r="O38" i="16"/>
  <c r="O39" i="16"/>
  <c r="O58" i="16"/>
  <c r="O59" i="16"/>
  <c r="O60" i="16"/>
  <c r="O3" i="16"/>
  <c r="O127" i="16"/>
  <c r="O128" i="16"/>
  <c r="O129" i="16"/>
  <c r="O130" i="16"/>
  <c r="O192" i="16"/>
  <c r="O193" i="16"/>
  <c r="O194" i="16"/>
  <c r="O195" i="16"/>
  <c r="O44" i="16"/>
  <c r="O45" i="16"/>
  <c r="O62" i="16"/>
  <c r="O46" i="16"/>
  <c r="O47" i="16"/>
  <c r="O48" i="16"/>
  <c r="O49" i="16"/>
  <c r="O50" i="16"/>
  <c r="O4" i="16"/>
  <c r="O63" i="16"/>
  <c r="O5" i="16"/>
  <c r="O6" i="16"/>
  <c r="O7" i="16"/>
  <c r="O64" i="16"/>
  <c r="O65" i="16"/>
  <c r="O51" i="16"/>
  <c r="O9" i="16"/>
  <c r="O69" i="16"/>
  <c r="O70" i="16"/>
  <c r="O71" i="16"/>
  <c r="O10" i="16"/>
  <c r="O11" i="16"/>
  <c r="O13" i="16"/>
  <c r="O72" i="16"/>
  <c r="O94" i="16"/>
  <c r="O95" i="16"/>
  <c r="O96" i="16"/>
  <c r="O171" i="16"/>
  <c r="O174" i="16"/>
  <c r="O97" i="16"/>
  <c r="O99" i="16"/>
  <c r="O100" i="16"/>
  <c r="O14" i="16"/>
  <c r="O15" i="16"/>
  <c r="O16" i="16"/>
  <c r="O17" i="16"/>
  <c r="O18" i="16"/>
  <c r="O66" i="16"/>
  <c r="O67" i="16"/>
  <c r="O68" i="16"/>
  <c r="O20" i="16"/>
  <c r="O101" i="16"/>
  <c r="O102" i="16"/>
  <c r="O73" i="16"/>
  <c r="V170" i="10"/>
  <c r="V169" i="10"/>
  <c r="V166" i="10"/>
  <c r="V165" i="10"/>
  <c r="W165" i="10" s="1"/>
  <c r="V164" i="10"/>
  <c r="V163" i="10"/>
  <c r="V162" i="10"/>
  <c r="W162" i="10" s="1"/>
  <c r="V161" i="10"/>
  <c r="W161" i="10" s="1"/>
  <c r="V160" i="10"/>
  <c r="V159" i="10"/>
  <c r="V158" i="10"/>
  <c r="V157" i="10"/>
  <c r="W157" i="10" s="1"/>
  <c r="V155" i="10"/>
  <c r="V154" i="10"/>
  <c r="V152" i="10"/>
  <c r="W152" i="10" s="1"/>
  <c r="V150" i="10"/>
  <c r="W150" i="10" s="1"/>
  <c r="V149" i="10"/>
  <c r="V142" i="10"/>
  <c r="V141" i="10"/>
  <c r="V138" i="10"/>
  <c r="W138" i="10" s="1"/>
  <c r="V137" i="10"/>
  <c r="V136" i="10"/>
  <c r="V135" i="10"/>
  <c r="W135" i="10" s="1"/>
  <c r="V134" i="10"/>
  <c r="W134" i="10" s="1"/>
  <c r="V133" i="10"/>
  <c r="V132" i="10"/>
  <c r="V131" i="10"/>
  <c r="V130" i="10"/>
  <c r="W130" i="10" s="1"/>
  <c r="V129" i="10"/>
  <c r="V128" i="10"/>
  <c r="V127" i="10"/>
  <c r="W127" i="10" s="1"/>
  <c r="V126" i="10"/>
  <c r="W126" i="10" s="1"/>
  <c r="V125" i="10"/>
  <c r="V124" i="10"/>
  <c r="V156" i="10"/>
  <c r="V123" i="10"/>
  <c r="V122" i="10"/>
  <c r="V121" i="10"/>
  <c r="V120" i="10"/>
  <c r="W120" i="10" s="1"/>
  <c r="V119" i="10"/>
  <c r="W119" i="10" s="1"/>
  <c r="V118" i="10"/>
  <c r="V117" i="10"/>
  <c r="V116" i="10"/>
  <c r="V115" i="10"/>
  <c r="W115" i="10" s="1"/>
  <c r="V109" i="10"/>
  <c r="V108" i="10"/>
  <c r="V107" i="10"/>
  <c r="W107" i="10" s="1"/>
  <c r="V106" i="10"/>
  <c r="W106" i="10" s="1"/>
  <c r="V105" i="10"/>
  <c r="V104" i="10"/>
  <c r="V103" i="10"/>
  <c r="V102" i="10"/>
  <c r="V101" i="10"/>
  <c r="V100" i="10"/>
  <c r="V99" i="10"/>
  <c r="V98" i="10"/>
  <c r="W98" i="10" s="1"/>
  <c r="V97" i="10"/>
  <c r="V96" i="10"/>
  <c r="V95" i="10"/>
  <c r="V94" i="10"/>
  <c r="V93" i="10"/>
  <c r="V92" i="10"/>
  <c r="V91" i="10"/>
  <c r="W91" i="10" s="1"/>
  <c r="V90" i="10"/>
  <c r="W90" i="10" s="1"/>
  <c r="V89" i="10"/>
  <c r="V88" i="10"/>
  <c r="V87" i="10"/>
  <c r="V86" i="10"/>
  <c r="V85" i="10"/>
  <c r="V84" i="10"/>
  <c r="W84" i="10" s="1"/>
  <c r="V83" i="10"/>
  <c r="W83" i="10" s="1"/>
  <c r="V82" i="10"/>
  <c r="W82" i="10" s="1"/>
  <c r="V81" i="10"/>
  <c r="V80" i="10"/>
  <c r="W80" i="10" s="1"/>
  <c r="V79" i="10"/>
  <c r="W79" i="10" s="1"/>
  <c r="V78" i="10"/>
  <c r="V77" i="10"/>
  <c r="V76" i="10"/>
  <c r="W76" i="10" s="1"/>
  <c r="V75" i="10"/>
  <c r="W75" i="10" s="1"/>
  <c r="V74" i="10"/>
  <c r="W74" i="10" s="1"/>
  <c r="V73" i="10"/>
  <c r="V72" i="10"/>
  <c r="V71" i="10"/>
  <c r="V70" i="10"/>
  <c r="V69" i="10"/>
  <c r="V68" i="10"/>
  <c r="V64" i="10"/>
  <c r="W64" i="10" s="1"/>
  <c r="V63" i="10"/>
  <c r="W63" i="10" s="1"/>
  <c r="V62" i="10"/>
  <c r="V61" i="10"/>
  <c r="V60" i="10"/>
  <c r="V59" i="10"/>
  <c r="V58" i="10"/>
  <c r="V57" i="10"/>
  <c r="W57" i="10" s="1"/>
  <c r="V56" i="10"/>
  <c r="W56" i="10" s="1"/>
  <c r="V55" i="10"/>
  <c r="V54" i="10"/>
  <c r="V53" i="10"/>
  <c r="W53" i="10" s="1"/>
  <c r="V51" i="10"/>
  <c r="W51" i="10" s="1"/>
  <c r="V50" i="10"/>
  <c r="V49" i="10"/>
  <c r="W49" i="10" s="1"/>
  <c r="V48" i="10"/>
  <c r="W48" i="10" s="1"/>
  <c r="V47" i="10"/>
  <c r="W47" i="10" s="1"/>
  <c r="V46" i="10"/>
  <c r="V45" i="10"/>
  <c r="V44" i="10"/>
  <c r="V43" i="10"/>
  <c r="V42" i="10"/>
  <c r="V41" i="10"/>
  <c r="W41" i="10" s="1"/>
  <c r="V40" i="10"/>
  <c r="W40" i="10" s="1"/>
  <c r="V39" i="10"/>
  <c r="W39" i="10" s="1"/>
  <c r="V38" i="10"/>
  <c r="V37" i="10"/>
  <c r="V36" i="10"/>
  <c r="V35" i="10"/>
  <c r="V34" i="10"/>
  <c r="V33" i="10"/>
  <c r="W33" i="10" s="1"/>
  <c r="V32" i="10"/>
  <c r="W32" i="10" s="1"/>
  <c r="V31" i="10"/>
  <c r="W31" i="10" s="1"/>
  <c r="V30" i="10"/>
  <c r="V29" i="10"/>
  <c r="V28" i="10"/>
  <c r="W28" i="10" s="1"/>
  <c r="V27" i="10"/>
  <c r="W27" i="10" s="1"/>
  <c r="V26" i="10"/>
  <c r="V25" i="10"/>
  <c r="W25" i="10" s="1"/>
  <c r="V23" i="10"/>
  <c r="W23" i="10" s="1"/>
  <c r="V22" i="10"/>
  <c r="V21" i="10"/>
  <c r="V20" i="10"/>
  <c r="V19" i="10"/>
  <c r="V18" i="10"/>
  <c r="V17" i="10"/>
  <c r="V16" i="10"/>
  <c r="V15" i="10"/>
  <c r="W15" i="10" s="1"/>
  <c r="V14" i="10"/>
  <c r="V13" i="10"/>
  <c r="V12" i="10"/>
  <c r="V11" i="10"/>
  <c r="V10" i="10"/>
  <c r="V9" i="10"/>
  <c r="V8" i="10"/>
  <c r="W8" i="10" s="1"/>
  <c r="V7" i="10"/>
  <c r="W7" i="10" s="1"/>
  <c r="V6" i="10"/>
  <c r="V5" i="10"/>
  <c r="V4" i="10"/>
  <c r="V3" i="10"/>
  <c r="V2" i="10"/>
  <c r="R166" i="10"/>
  <c r="R165" i="10"/>
  <c r="R164" i="10"/>
  <c r="R163" i="10"/>
  <c r="R162" i="10"/>
  <c r="R161" i="10"/>
  <c r="R160" i="10"/>
  <c r="R159" i="10"/>
  <c r="R158" i="10"/>
  <c r="R157" i="10"/>
  <c r="R155" i="10"/>
  <c r="R154" i="10"/>
  <c r="R152" i="10"/>
  <c r="R150" i="10"/>
  <c r="R149" i="10"/>
  <c r="R142" i="10"/>
  <c r="R141" i="10"/>
  <c r="R138" i="10"/>
  <c r="R137" i="10"/>
  <c r="R136" i="10"/>
  <c r="R135" i="10"/>
  <c r="R134" i="10"/>
  <c r="R133" i="10"/>
  <c r="R132" i="10"/>
  <c r="R131" i="10"/>
  <c r="R130" i="10"/>
  <c r="R129" i="10"/>
  <c r="R128" i="10"/>
  <c r="R127" i="10"/>
  <c r="R126" i="10"/>
  <c r="R125" i="10"/>
  <c r="R124" i="10"/>
  <c r="R156" i="10"/>
  <c r="R123" i="10"/>
  <c r="R122" i="10"/>
  <c r="R121" i="10"/>
  <c r="R120" i="10"/>
  <c r="R119" i="10"/>
  <c r="R118" i="10"/>
  <c r="R117" i="10"/>
  <c r="R116" i="10"/>
  <c r="R115" i="10"/>
  <c r="R109" i="10"/>
  <c r="R108" i="10"/>
  <c r="R107" i="10"/>
  <c r="R106" i="10"/>
  <c r="R105" i="10"/>
  <c r="R104" i="10"/>
  <c r="R103" i="10"/>
  <c r="R102" i="10"/>
  <c r="R101" i="10"/>
  <c r="R100" i="10"/>
  <c r="R99" i="10"/>
  <c r="R98" i="10"/>
  <c r="R97" i="10"/>
  <c r="R96" i="10"/>
  <c r="R95" i="10"/>
  <c r="R94" i="10"/>
  <c r="R93" i="10"/>
  <c r="R92" i="10"/>
  <c r="R91" i="10"/>
  <c r="R90" i="10"/>
  <c r="R89" i="10"/>
  <c r="R88" i="10"/>
  <c r="R87" i="10"/>
  <c r="R86" i="10"/>
  <c r="R85" i="10"/>
  <c r="R84" i="10"/>
  <c r="R83" i="10"/>
  <c r="R82" i="10"/>
  <c r="R81" i="10"/>
  <c r="R80" i="10"/>
  <c r="R79" i="10"/>
  <c r="R78" i="10"/>
  <c r="R77" i="10"/>
  <c r="R76" i="10"/>
  <c r="R75" i="10"/>
  <c r="R74" i="10"/>
  <c r="R73" i="10"/>
  <c r="R72" i="10"/>
  <c r="R71" i="10"/>
  <c r="R70" i="10"/>
  <c r="R69" i="10"/>
  <c r="R68" i="10"/>
  <c r="R64" i="10"/>
  <c r="R63" i="10"/>
  <c r="R62" i="10"/>
  <c r="R61" i="10"/>
  <c r="R60" i="10"/>
  <c r="R59" i="10"/>
  <c r="R58" i="10"/>
  <c r="R57" i="10"/>
  <c r="R56" i="10"/>
  <c r="R55" i="10"/>
  <c r="R54" i="10"/>
  <c r="R53" i="10"/>
  <c r="R51" i="10"/>
  <c r="R50" i="10"/>
  <c r="R49" i="10"/>
  <c r="R48" i="10"/>
  <c r="R47" i="10"/>
  <c r="R46" i="10"/>
  <c r="R45" i="10"/>
  <c r="R44" i="10"/>
  <c r="R43" i="10"/>
  <c r="R42" i="10"/>
  <c r="R41" i="10"/>
  <c r="R40" i="10"/>
  <c r="R39" i="10"/>
  <c r="R38" i="10"/>
  <c r="R37" i="10"/>
  <c r="R36" i="10"/>
  <c r="R35" i="10"/>
  <c r="R34" i="10"/>
  <c r="R33" i="10"/>
  <c r="R32" i="10"/>
  <c r="R31" i="10"/>
  <c r="R30" i="10"/>
  <c r="R29" i="10"/>
  <c r="R28" i="10"/>
  <c r="R27" i="10"/>
  <c r="R26" i="10"/>
  <c r="R25" i="10"/>
  <c r="R23" i="10"/>
  <c r="R22" i="10"/>
  <c r="R21" i="10"/>
  <c r="R20" i="10"/>
  <c r="R19" i="10"/>
  <c r="R18" i="10"/>
  <c r="R17" i="10"/>
  <c r="R16" i="10"/>
  <c r="R15" i="10"/>
  <c r="R14" i="10"/>
  <c r="R13" i="10"/>
  <c r="R12" i="10"/>
  <c r="R11" i="10"/>
  <c r="R10" i="10"/>
  <c r="R9" i="10"/>
  <c r="R8" i="10"/>
  <c r="R7" i="10"/>
  <c r="R6" i="10"/>
  <c r="R5" i="10"/>
  <c r="R4" i="10"/>
  <c r="R3" i="10"/>
  <c r="R2" i="10"/>
  <c r="T84" i="16"/>
  <c r="U84" i="16" s="1"/>
  <c r="T83" i="16"/>
  <c r="U83" i="16" s="1"/>
  <c r="T82" i="16"/>
  <c r="U82" i="16" s="1"/>
  <c r="T81" i="16"/>
  <c r="U81" i="16" s="1"/>
  <c r="T79" i="16"/>
  <c r="U79" i="16" s="1"/>
  <c r="T78" i="16"/>
  <c r="U78" i="16" s="1"/>
  <c r="T77" i="16"/>
  <c r="U77" i="16" s="1"/>
  <c r="T76" i="16"/>
  <c r="U76" i="16" s="1"/>
  <c r="T75" i="16"/>
  <c r="U75" i="16" s="1"/>
  <c r="T74" i="16"/>
  <c r="U74" i="16" s="1"/>
  <c r="T73" i="16"/>
  <c r="U73" i="16" s="1"/>
  <c r="T72" i="16"/>
  <c r="U72" i="16" s="1"/>
  <c r="T71" i="16"/>
  <c r="U71" i="16" s="1"/>
  <c r="T70" i="16"/>
  <c r="U70" i="16" s="1"/>
  <c r="T68" i="16"/>
  <c r="U68" i="16" s="1"/>
  <c r="T62" i="16"/>
  <c r="U62" i="16" s="1"/>
  <c r="T61" i="16"/>
  <c r="U61" i="16" s="1"/>
  <c r="T60" i="16"/>
  <c r="U60" i="16" s="1"/>
  <c r="T59" i="16"/>
  <c r="U59" i="16" s="1"/>
  <c r="T58" i="16"/>
  <c r="U58" i="16" s="1"/>
  <c r="T56" i="16"/>
  <c r="U56" i="16" s="1"/>
  <c r="T55" i="16"/>
  <c r="U55" i="16" s="1"/>
  <c r="T54" i="16"/>
  <c r="U54" i="16" s="1"/>
  <c r="T52" i="16"/>
  <c r="U52" i="16" s="1"/>
  <c r="T51" i="16"/>
  <c r="U51" i="16" s="1"/>
  <c r="T50" i="16"/>
  <c r="U50" i="16" s="1"/>
  <c r="T48" i="16"/>
  <c r="U48" i="16" s="1"/>
  <c r="T47" i="16"/>
  <c r="U47" i="16" s="1"/>
  <c r="T46" i="16"/>
  <c r="U46" i="16" s="1"/>
  <c r="T45" i="16"/>
  <c r="U45" i="16" s="1"/>
  <c r="T44" i="16"/>
  <c r="U44" i="16" s="1"/>
  <c r="T43" i="16"/>
  <c r="U43" i="16" s="1"/>
  <c r="T42" i="16"/>
  <c r="U42" i="16" s="1"/>
  <c r="T41" i="16"/>
  <c r="U41" i="16" s="1"/>
  <c r="T40" i="16"/>
  <c r="U40" i="16" s="1"/>
  <c r="T39" i="16"/>
  <c r="U39" i="16" s="1"/>
  <c r="T38" i="16"/>
  <c r="U38" i="16" s="1"/>
  <c r="T37" i="16"/>
  <c r="U37" i="16" s="1"/>
  <c r="T36" i="16"/>
  <c r="U36" i="16" s="1"/>
  <c r="T35" i="16"/>
  <c r="U35" i="16" s="1"/>
  <c r="T34" i="16"/>
  <c r="U34" i="16" s="1"/>
  <c r="T33" i="16"/>
  <c r="U33" i="16" s="1"/>
  <c r="T21" i="16"/>
  <c r="U21" i="16" s="1"/>
  <c r="T20" i="16"/>
  <c r="U20" i="16" s="1"/>
  <c r="T19" i="16"/>
  <c r="U19" i="16" s="1"/>
  <c r="T18" i="16"/>
  <c r="U18" i="16" s="1"/>
  <c r="T17" i="16"/>
  <c r="U17" i="16" s="1"/>
  <c r="T16" i="16"/>
  <c r="U16" i="16" s="1"/>
  <c r="T15" i="16"/>
  <c r="U15" i="16" s="1"/>
  <c r="T14" i="16"/>
  <c r="U14" i="16" s="1"/>
  <c r="T13" i="16"/>
  <c r="U13" i="16" s="1"/>
  <c r="T12" i="16"/>
  <c r="U12" i="16" s="1"/>
  <c r="T11" i="16"/>
  <c r="U11" i="16" s="1"/>
  <c r="T10" i="16"/>
  <c r="U10" i="16" s="1"/>
  <c r="T9" i="16"/>
  <c r="U9" i="16" s="1"/>
  <c r="T8" i="16"/>
  <c r="U8" i="16" s="1"/>
  <c r="T7" i="16"/>
  <c r="U7" i="16" s="1"/>
  <c r="T6" i="16"/>
  <c r="U6" i="16" s="1"/>
  <c r="T5" i="16"/>
  <c r="U5" i="16" s="1"/>
  <c r="T4" i="16"/>
  <c r="U4" i="16" s="1"/>
  <c r="T3" i="16"/>
  <c r="U3" i="16" s="1"/>
  <c r="M2" i="16"/>
  <c r="N2" i="16" s="1"/>
  <c r="P2" i="16"/>
  <c r="R3" i="16"/>
  <c r="S3" i="16" s="1"/>
  <c r="V3" i="16"/>
  <c r="M34" i="16"/>
  <c r="N34" i="16" s="1"/>
  <c r="P34" i="16"/>
  <c r="R4" i="16"/>
  <c r="S4" i="16" s="1"/>
  <c r="V4" i="16"/>
  <c r="M35" i="16"/>
  <c r="N35" i="16" s="1"/>
  <c r="P35" i="16"/>
  <c r="R5" i="16"/>
  <c r="S5" i="16" s="1"/>
  <c r="V5" i="16"/>
  <c r="M36" i="16"/>
  <c r="N36" i="16" s="1"/>
  <c r="P36" i="16"/>
  <c r="R6" i="16"/>
  <c r="S6" i="16" s="1"/>
  <c r="V6" i="16"/>
  <c r="M37" i="16"/>
  <c r="N37" i="16" s="1"/>
  <c r="P37" i="16"/>
  <c r="R7" i="16"/>
  <c r="S7" i="16" s="1"/>
  <c r="V7" i="16"/>
  <c r="M38" i="16"/>
  <c r="N38" i="16" s="1"/>
  <c r="P38" i="16"/>
  <c r="R8" i="16"/>
  <c r="S8" i="16" s="1"/>
  <c r="V8" i="16"/>
  <c r="M39" i="16"/>
  <c r="N39" i="16" s="1"/>
  <c r="P39" i="16"/>
  <c r="R9" i="16"/>
  <c r="S9" i="16" s="1"/>
  <c r="V9" i="16"/>
  <c r="M58" i="16"/>
  <c r="N58" i="16" s="1"/>
  <c r="P58" i="16"/>
  <c r="R10" i="16"/>
  <c r="S10" i="16" s="1"/>
  <c r="V10" i="16"/>
  <c r="M59" i="16"/>
  <c r="N59" i="16" s="1"/>
  <c r="P59" i="16"/>
  <c r="R11" i="16"/>
  <c r="S11" i="16" s="1"/>
  <c r="V11" i="16"/>
  <c r="M60" i="16"/>
  <c r="N60" i="16" s="1"/>
  <c r="P60" i="16"/>
  <c r="R12" i="16"/>
  <c r="S12" i="16" s="1"/>
  <c r="V12" i="16"/>
  <c r="M3" i="16"/>
  <c r="N3" i="16" s="1"/>
  <c r="P3" i="16"/>
  <c r="R13" i="16"/>
  <c r="S13" i="16" s="1"/>
  <c r="V13" i="16"/>
  <c r="M127" i="16"/>
  <c r="N127" i="16" s="1"/>
  <c r="P127" i="16"/>
  <c r="R14" i="16"/>
  <c r="S14" i="16" s="1"/>
  <c r="V14" i="16"/>
  <c r="M128" i="16"/>
  <c r="N128" i="16" s="1"/>
  <c r="P128" i="16"/>
  <c r="R15" i="16"/>
  <c r="S15" i="16" s="1"/>
  <c r="V15" i="16"/>
  <c r="M129" i="16"/>
  <c r="N129" i="16" s="1"/>
  <c r="P129" i="16"/>
  <c r="R16" i="16"/>
  <c r="S16" i="16" s="1"/>
  <c r="V16" i="16"/>
  <c r="M130" i="16"/>
  <c r="N130" i="16" s="1"/>
  <c r="P130" i="16"/>
  <c r="R17" i="16"/>
  <c r="S17" i="16" s="1"/>
  <c r="V17" i="16"/>
  <c r="M192" i="16"/>
  <c r="N192" i="16" s="1"/>
  <c r="P192" i="16"/>
  <c r="R18" i="16"/>
  <c r="S18" i="16" s="1"/>
  <c r="V18" i="16"/>
  <c r="M193" i="16"/>
  <c r="N193" i="16" s="1"/>
  <c r="P193" i="16"/>
  <c r="R19" i="16"/>
  <c r="S19" i="16" s="1"/>
  <c r="V19" i="16"/>
  <c r="M194" i="16"/>
  <c r="N194" i="16" s="1"/>
  <c r="P194" i="16"/>
  <c r="R20" i="16"/>
  <c r="S20" i="16" s="1"/>
  <c r="V20" i="16"/>
  <c r="M195" i="16"/>
  <c r="N195" i="16" s="1"/>
  <c r="P195" i="16"/>
  <c r="R21" i="16"/>
  <c r="S21" i="16" s="1"/>
  <c r="V21" i="16"/>
  <c r="M44" i="16"/>
  <c r="N44" i="16" s="1"/>
  <c r="P44" i="16"/>
  <c r="R33" i="16"/>
  <c r="S33" i="16" s="1"/>
  <c r="V33" i="16"/>
  <c r="M45" i="16"/>
  <c r="N45" i="16" s="1"/>
  <c r="P45" i="16"/>
  <c r="R34" i="16"/>
  <c r="S34" i="16" s="1"/>
  <c r="V34" i="16"/>
  <c r="M62" i="16"/>
  <c r="N62" i="16" s="1"/>
  <c r="P62" i="16"/>
  <c r="R35" i="16"/>
  <c r="S35" i="16" s="1"/>
  <c r="V35" i="16"/>
  <c r="M46" i="16"/>
  <c r="N46" i="16" s="1"/>
  <c r="P46" i="16"/>
  <c r="R36" i="16"/>
  <c r="S36" i="16" s="1"/>
  <c r="V36" i="16"/>
  <c r="M47" i="16"/>
  <c r="N47" i="16" s="1"/>
  <c r="P47" i="16"/>
  <c r="R37" i="16"/>
  <c r="S37" i="16" s="1"/>
  <c r="V37" i="16"/>
  <c r="M48" i="16"/>
  <c r="N48" i="16" s="1"/>
  <c r="P48" i="16"/>
  <c r="R38" i="16"/>
  <c r="S38" i="16" s="1"/>
  <c r="V38" i="16"/>
  <c r="M49" i="16"/>
  <c r="N49" i="16" s="1"/>
  <c r="P49" i="16"/>
  <c r="R39" i="16"/>
  <c r="S39" i="16" s="1"/>
  <c r="V39" i="16"/>
  <c r="M50" i="16"/>
  <c r="N50" i="16" s="1"/>
  <c r="P50" i="16"/>
  <c r="R40" i="16"/>
  <c r="S40" i="16" s="1"/>
  <c r="V40" i="16"/>
  <c r="M4" i="16"/>
  <c r="N4" i="16" s="1"/>
  <c r="P4" i="16"/>
  <c r="R41" i="16"/>
  <c r="S41" i="16" s="1"/>
  <c r="V41" i="16"/>
  <c r="M63" i="16"/>
  <c r="N63" i="16" s="1"/>
  <c r="P63" i="16"/>
  <c r="R42" i="16"/>
  <c r="S42" i="16" s="1"/>
  <c r="V42" i="16"/>
  <c r="M5" i="16"/>
  <c r="N5" i="16" s="1"/>
  <c r="P5" i="16"/>
  <c r="R43" i="16"/>
  <c r="S43" i="16" s="1"/>
  <c r="V43" i="16"/>
  <c r="M6" i="16"/>
  <c r="N6" i="16" s="1"/>
  <c r="P6" i="16"/>
  <c r="R44" i="16"/>
  <c r="S44" i="16" s="1"/>
  <c r="V44" i="16"/>
  <c r="M7" i="16"/>
  <c r="N7" i="16" s="1"/>
  <c r="P7" i="16"/>
  <c r="R45" i="16"/>
  <c r="S45" i="16" s="1"/>
  <c r="V45" i="16"/>
  <c r="M64" i="16"/>
  <c r="N64" i="16" s="1"/>
  <c r="P64" i="16"/>
  <c r="R46" i="16"/>
  <c r="S46" i="16" s="1"/>
  <c r="V46" i="16"/>
  <c r="M65" i="16"/>
  <c r="N65" i="16" s="1"/>
  <c r="P65" i="16"/>
  <c r="R47" i="16"/>
  <c r="S47" i="16" s="1"/>
  <c r="V47" i="16"/>
  <c r="M51" i="16"/>
  <c r="N51" i="16" s="1"/>
  <c r="P51" i="16"/>
  <c r="R48" i="16"/>
  <c r="S48" i="16" s="1"/>
  <c r="V48" i="16"/>
  <c r="M9" i="16"/>
  <c r="N9" i="16" s="1"/>
  <c r="P9" i="16"/>
  <c r="R50" i="16"/>
  <c r="S50" i="16" s="1"/>
  <c r="V50" i="16"/>
  <c r="M69" i="16"/>
  <c r="N69" i="16" s="1"/>
  <c r="P69" i="16"/>
  <c r="R51" i="16"/>
  <c r="S51" i="16" s="1"/>
  <c r="V51" i="16"/>
  <c r="M70" i="16"/>
  <c r="N70" i="16" s="1"/>
  <c r="P70" i="16"/>
  <c r="R52" i="16"/>
  <c r="S52" i="16" s="1"/>
  <c r="V52" i="16"/>
  <c r="M71" i="16"/>
  <c r="N71" i="16" s="1"/>
  <c r="P71" i="16"/>
  <c r="R54" i="16"/>
  <c r="S54" i="16" s="1"/>
  <c r="V54" i="16"/>
  <c r="M10" i="16"/>
  <c r="N10" i="16" s="1"/>
  <c r="P10" i="16"/>
  <c r="R55" i="16"/>
  <c r="S55" i="16" s="1"/>
  <c r="V55" i="16"/>
  <c r="M11" i="16"/>
  <c r="N11" i="16" s="1"/>
  <c r="P11" i="16"/>
  <c r="R56" i="16"/>
  <c r="S56" i="16" s="1"/>
  <c r="V56" i="16"/>
  <c r="M13" i="16"/>
  <c r="N13" i="16" s="1"/>
  <c r="P13" i="16"/>
  <c r="R58" i="16"/>
  <c r="S58" i="16" s="1"/>
  <c r="V58" i="16"/>
  <c r="M72" i="16"/>
  <c r="N72" i="16" s="1"/>
  <c r="P72" i="16"/>
  <c r="R59" i="16"/>
  <c r="S59" i="16" s="1"/>
  <c r="V59" i="16"/>
  <c r="M94" i="16"/>
  <c r="N94" i="16" s="1"/>
  <c r="P94" i="16"/>
  <c r="R60" i="16"/>
  <c r="S60" i="16" s="1"/>
  <c r="V60" i="16"/>
  <c r="M95" i="16"/>
  <c r="N95" i="16" s="1"/>
  <c r="P95" i="16"/>
  <c r="R61" i="16"/>
  <c r="S61" i="16" s="1"/>
  <c r="V61" i="16"/>
  <c r="M96" i="16"/>
  <c r="N96" i="16" s="1"/>
  <c r="P96" i="16"/>
  <c r="R62" i="16"/>
  <c r="S62" i="16" s="1"/>
  <c r="V62" i="16"/>
  <c r="M171" i="16"/>
  <c r="R63" i="16"/>
  <c r="S63" i="16" s="1"/>
  <c r="M174" i="16"/>
  <c r="R66" i="16"/>
  <c r="S66" i="16" s="1"/>
  <c r="M97" i="16"/>
  <c r="N97" i="16" s="1"/>
  <c r="P97" i="16"/>
  <c r="R68" i="16"/>
  <c r="S68" i="16" s="1"/>
  <c r="V68" i="16"/>
  <c r="M99" i="16"/>
  <c r="N99" i="16" s="1"/>
  <c r="P99" i="16"/>
  <c r="R70" i="16"/>
  <c r="S70" i="16" s="1"/>
  <c r="V70" i="16"/>
  <c r="M100" i="16"/>
  <c r="N100" i="16" s="1"/>
  <c r="P100" i="16"/>
  <c r="R71" i="16"/>
  <c r="S71" i="16" s="1"/>
  <c r="V71" i="16"/>
  <c r="M14" i="16"/>
  <c r="N14" i="16" s="1"/>
  <c r="P14" i="16"/>
  <c r="R72" i="16"/>
  <c r="S72" i="16" s="1"/>
  <c r="V72" i="16"/>
  <c r="M15" i="16"/>
  <c r="N15" i="16" s="1"/>
  <c r="P15" i="16"/>
  <c r="R73" i="16"/>
  <c r="S73" i="16" s="1"/>
  <c r="V73" i="16"/>
  <c r="M16" i="16"/>
  <c r="N16" i="16" s="1"/>
  <c r="P16" i="16"/>
  <c r="R74" i="16"/>
  <c r="S74" i="16" s="1"/>
  <c r="V74" i="16"/>
  <c r="M17" i="16"/>
  <c r="N17" i="16" s="1"/>
  <c r="P17" i="16"/>
  <c r="R75" i="16"/>
  <c r="S75" i="16" s="1"/>
  <c r="V75" i="16"/>
  <c r="M18" i="16"/>
  <c r="N18" i="16" s="1"/>
  <c r="P18" i="16"/>
  <c r="R76" i="16"/>
  <c r="S76" i="16" s="1"/>
  <c r="V76" i="16"/>
  <c r="M66" i="16"/>
  <c r="N66" i="16" s="1"/>
  <c r="P66" i="16"/>
  <c r="R77" i="16"/>
  <c r="S77" i="16" s="1"/>
  <c r="V77" i="16"/>
  <c r="M67" i="16"/>
  <c r="N67" i="16" s="1"/>
  <c r="P67" i="16"/>
  <c r="R78" i="16"/>
  <c r="S78" i="16" s="1"/>
  <c r="V78" i="16"/>
  <c r="M68" i="16"/>
  <c r="N68" i="16" s="1"/>
  <c r="P68" i="16"/>
  <c r="R79" i="16"/>
  <c r="S79" i="16" s="1"/>
  <c r="V79" i="16"/>
  <c r="M20" i="16"/>
  <c r="N20" i="16" s="1"/>
  <c r="P20" i="16"/>
  <c r="R81" i="16"/>
  <c r="S81" i="16" s="1"/>
  <c r="V81" i="16"/>
  <c r="M101" i="16"/>
  <c r="N101" i="16" s="1"/>
  <c r="P101" i="16"/>
  <c r="R82" i="16"/>
  <c r="S82" i="16" s="1"/>
  <c r="V82" i="16"/>
  <c r="M102" i="16"/>
  <c r="N102" i="16" s="1"/>
  <c r="P102" i="16"/>
  <c r="R83" i="16"/>
  <c r="S83" i="16" s="1"/>
  <c r="V83" i="16"/>
  <c r="M73" i="16"/>
  <c r="N73" i="16" s="1"/>
  <c r="P73" i="16"/>
  <c r="R84" i="16"/>
  <c r="S84" i="16" s="1"/>
  <c r="V84" i="16"/>
  <c r="O4" i="19"/>
  <c r="Y37" i="3"/>
  <c r="W37" i="3"/>
  <c r="X37" i="3" s="1"/>
  <c r="U37" i="3"/>
  <c r="V37" i="3" s="1"/>
  <c r="S37" i="3"/>
  <c r="P37" i="3"/>
  <c r="P38" i="3"/>
  <c r="P36" i="3"/>
  <c r="P151" i="3"/>
  <c r="P146" i="3"/>
  <c r="P49" i="3"/>
  <c r="S49" i="3"/>
  <c r="U49" i="3"/>
  <c r="V49" i="3" s="1"/>
  <c r="W49" i="3"/>
  <c r="X49" i="3" s="1"/>
  <c r="Y49" i="3"/>
  <c r="P46" i="3"/>
  <c r="S46" i="3"/>
  <c r="U46" i="3"/>
  <c r="V46" i="3" s="1"/>
  <c r="W46" i="3"/>
  <c r="X46" i="3" s="1"/>
  <c r="Y46" i="3"/>
  <c r="P43" i="3"/>
  <c r="S43" i="3"/>
  <c r="U43" i="3"/>
  <c r="V43" i="3" s="1"/>
  <c r="W43" i="3"/>
  <c r="X43" i="3" s="1"/>
  <c r="Y43" i="3"/>
  <c r="P40" i="3"/>
  <c r="S40" i="3"/>
  <c r="U40" i="3"/>
  <c r="V40" i="3" s="1"/>
  <c r="W40" i="3"/>
  <c r="X40" i="3" s="1"/>
  <c r="Y40" i="3"/>
  <c r="P105" i="3"/>
  <c r="S105" i="3"/>
  <c r="U105" i="3"/>
  <c r="W105" i="3"/>
  <c r="X105" i="3" s="1"/>
  <c r="Y105" i="3"/>
  <c r="P134" i="3"/>
  <c r="S134" i="3"/>
  <c r="U134" i="3"/>
  <c r="V134" i="3" s="1"/>
  <c r="W134" i="3"/>
  <c r="X134" i="3" s="1"/>
  <c r="Y134" i="3"/>
  <c r="P135" i="3"/>
  <c r="S135" i="3"/>
  <c r="U135" i="3"/>
  <c r="V135" i="3" s="1"/>
  <c r="W135" i="3"/>
  <c r="X135" i="3" s="1"/>
  <c r="Y135" i="3"/>
  <c r="P136" i="3"/>
  <c r="S136" i="3"/>
  <c r="U136" i="3"/>
  <c r="V136" i="3" s="1"/>
  <c r="W136" i="3"/>
  <c r="X136" i="3" s="1"/>
  <c r="Y136" i="3"/>
  <c r="P137" i="3"/>
  <c r="S137" i="3"/>
  <c r="U137" i="3"/>
  <c r="V137" i="3" s="1"/>
  <c r="W137" i="3"/>
  <c r="X137" i="3" s="1"/>
  <c r="Y137" i="3"/>
  <c r="P138" i="3"/>
  <c r="S138" i="3"/>
  <c r="U138" i="3"/>
  <c r="V138" i="3" s="1"/>
  <c r="W138" i="3"/>
  <c r="X138" i="3" s="1"/>
  <c r="Y138" i="3"/>
  <c r="P139" i="3"/>
  <c r="S139" i="3"/>
  <c r="U139" i="3"/>
  <c r="V139" i="3" s="1"/>
  <c r="W139" i="3"/>
  <c r="X139" i="3" s="1"/>
  <c r="Y139" i="3"/>
  <c r="P140" i="3"/>
  <c r="S140" i="3"/>
  <c r="U140" i="3"/>
  <c r="V140" i="3" s="1"/>
  <c r="W140" i="3"/>
  <c r="X140" i="3" s="1"/>
  <c r="Y140" i="3"/>
  <c r="P219" i="3"/>
  <c r="P165" i="3"/>
  <c r="P160" i="3"/>
  <c r="P158" i="3"/>
  <c r="P156" i="3"/>
  <c r="P141" i="3"/>
  <c r="P52" i="3"/>
  <c r="P50" i="3"/>
  <c r="P47" i="3"/>
  <c r="P44" i="3"/>
  <c r="P41" i="3"/>
  <c r="P31" i="3"/>
  <c r="T169" i="10"/>
  <c r="T170" i="10"/>
  <c r="O170" i="10"/>
  <c r="P170" i="10" s="1"/>
  <c r="O169" i="10"/>
  <c r="P169" i="10" s="1"/>
  <c r="T166" i="10"/>
  <c r="O166" i="10"/>
  <c r="P166" i="10" s="1"/>
  <c r="X219" i="9"/>
  <c r="V219" i="9"/>
  <c r="W219" i="9" s="1"/>
  <c r="T219" i="9"/>
  <c r="U219" i="9" s="1"/>
  <c r="R219" i="9"/>
  <c r="C219" i="9"/>
  <c r="O219" i="9" s="1"/>
  <c r="P219" i="9" s="1"/>
  <c r="X201" i="9"/>
  <c r="V201" i="9"/>
  <c r="W201" i="9" s="1"/>
  <c r="T201" i="9"/>
  <c r="U201" i="9" s="1"/>
  <c r="R201" i="9"/>
  <c r="O151" i="18"/>
  <c r="X149" i="18"/>
  <c r="V149" i="18"/>
  <c r="W149" i="18"/>
  <c r="T149" i="18"/>
  <c r="U149" i="18"/>
  <c r="R149" i="18"/>
  <c r="C149" i="18"/>
  <c r="O149" i="18"/>
  <c r="P149" i="18"/>
  <c r="X148" i="18"/>
  <c r="V148" i="18"/>
  <c r="W148" i="18"/>
  <c r="T148" i="18"/>
  <c r="U148" i="18"/>
  <c r="R148" i="18"/>
  <c r="C148" i="18"/>
  <c r="O148" i="18"/>
  <c r="P148" i="18"/>
  <c r="X147" i="18"/>
  <c r="V147" i="18"/>
  <c r="W147" i="18"/>
  <c r="T147" i="18"/>
  <c r="U147" i="18"/>
  <c r="R147" i="18"/>
  <c r="C147" i="18"/>
  <c r="O147" i="18"/>
  <c r="P147" i="18"/>
  <c r="X146" i="18"/>
  <c r="V146" i="18"/>
  <c r="W146" i="18"/>
  <c r="T146" i="18"/>
  <c r="U146" i="18"/>
  <c r="R146" i="18"/>
  <c r="C146" i="18"/>
  <c r="O146" i="18"/>
  <c r="P146" i="18"/>
  <c r="X145" i="18"/>
  <c r="V145" i="18"/>
  <c r="W145" i="18"/>
  <c r="T145" i="18"/>
  <c r="U145" i="18"/>
  <c r="R145" i="18"/>
  <c r="C145" i="18"/>
  <c r="O145" i="18"/>
  <c r="P145" i="18"/>
  <c r="X144" i="18"/>
  <c r="V144" i="18"/>
  <c r="W144" i="18"/>
  <c r="T144" i="18"/>
  <c r="U144" i="18"/>
  <c r="R144" i="18"/>
  <c r="C144" i="18"/>
  <c r="O144" i="18"/>
  <c r="P144" i="18"/>
  <c r="X143" i="18"/>
  <c r="V143" i="18"/>
  <c r="W143" i="18"/>
  <c r="T143" i="18"/>
  <c r="U143" i="18"/>
  <c r="R143" i="18"/>
  <c r="C143" i="18"/>
  <c r="O143" i="18"/>
  <c r="P143" i="18"/>
  <c r="X142" i="18"/>
  <c r="V142" i="18"/>
  <c r="W142" i="18"/>
  <c r="T142" i="18"/>
  <c r="U142" i="18"/>
  <c r="R142" i="18"/>
  <c r="C142" i="18"/>
  <c r="O142" i="18"/>
  <c r="P142" i="18"/>
  <c r="X141" i="18"/>
  <c r="V141" i="18"/>
  <c r="W141" i="18"/>
  <c r="T141" i="18"/>
  <c r="U141" i="18"/>
  <c r="R141" i="18"/>
  <c r="C141" i="18"/>
  <c r="O141" i="18"/>
  <c r="P141" i="18"/>
  <c r="X140" i="18"/>
  <c r="V140" i="18"/>
  <c r="W140" i="18"/>
  <c r="T140" i="18"/>
  <c r="U140" i="18"/>
  <c r="R140" i="18"/>
  <c r="C140" i="18"/>
  <c r="O140" i="18"/>
  <c r="P140" i="18"/>
  <c r="X139" i="18"/>
  <c r="V139" i="18"/>
  <c r="W139" i="18"/>
  <c r="T139" i="18"/>
  <c r="U139" i="18"/>
  <c r="R139" i="18"/>
  <c r="C139" i="18"/>
  <c r="O139" i="18"/>
  <c r="P139" i="18"/>
  <c r="X138" i="18"/>
  <c r="V138" i="18"/>
  <c r="W138" i="18"/>
  <c r="T138" i="18"/>
  <c r="U138" i="18"/>
  <c r="R138" i="18"/>
  <c r="C138" i="18"/>
  <c r="O138" i="18"/>
  <c r="P138" i="18"/>
  <c r="X137" i="18"/>
  <c r="V137" i="18"/>
  <c r="W137" i="18"/>
  <c r="T137" i="18"/>
  <c r="U137" i="18"/>
  <c r="R137" i="18"/>
  <c r="C137" i="18"/>
  <c r="O137" i="18"/>
  <c r="P137" i="18"/>
  <c r="X136" i="18"/>
  <c r="V136" i="18"/>
  <c r="W136" i="18"/>
  <c r="T136" i="18"/>
  <c r="U136" i="18"/>
  <c r="R136" i="18"/>
  <c r="C136" i="18"/>
  <c r="O136" i="18"/>
  <c r="P136" i="18"/>
  <c r="X135" i="18"/>
  <c r="V135" i="18"/>
  <c r="W135" i="18"/>
  <c r="T135" i="18"/>
  <c r="U135" i="18"/>
  <c r="R135" i="18"/>
  <c r="C135" i="18"/>
  <c r="O135" i="18"/>
  <c r="P135" i="18"/>
  <c r="X134" i="18"/>
  <c r="V134" i="18"/>
  <c r="W134" i="18"/>
  <c r="T134" i="18"/>
  <c r="U134" i="18"/>
  <c r="R134" i="18"/>
  <c r="C134" i="18"/>
  <c r="O134" i="18"/>
  <c r="P134" i="18"/>
  <c r="X133" i="18"/>
  <c r="V133" i="18"/>
  <c r="W133" i="18"/>
  <c r="T133" i="18"/>
  <c r="U133" i="18"/>
  <c r="R133" i="18"/>
  <c r="C133" i="18"/>
  <c r="O133" i="18"/>
  <c r="P133" i="18"/>
  <c r="X132" i="18"/>
  <c r="V132" i="18"/>
  <c r="W132" i="18"/>
  <c r="T132" i="18"/>
  <c r="U132" i="18"/>
  <c r="R132" i="18"/>
  <c r="C132" i="18"/>
  <c r="O132" i="18"/>
  <c r="P132" i="18"/>
  <c r="X131" i="18"/>
  <c r="V131" i="18"/>
  <c r="W131" i="18"/>
  <c r="T131" i="18"/>
  <c r="U131" i="18"/>
  <c r="R131" i="18"/>
  <c r="C131" i="18"/>
  <c r="O131" i="18"/>
  <c r="P131" i="18"/>
  <c r="X130" i="18"/>
  <c r="V130" i="18"/>
  <c r="W130" i="18"/>
  <c r="T130" i="18"/>
  <c r="U130" i="18"/>
  <c r="R130" i="18"/>
  <c r="C130" i="18"/>
  <c r="O130" i="18"/>
  <c r="P130" i="18"/>
  <c r="X129" i="18"/>
  <c r="V129" i="18"/>
  <c r="W129" i="18"/>
  <c r="T129" i="18"/>
  <c r="U129" i="18"/>
  <c r="R129" i="18"/>
  <c r="C129" i="18"/>
  <c r="O129" i="18"/>
  <c r="P129" i="18"/>
  <c r="X128" i="18"/>
  <c r="V128" i="18"/>
  <c r="W128" i="18"/>
  <c r="T128" i="18"/>
  <c r="U128" i="18"/>
  <c r="R128" i="18"/>
  <c r="C128" i="18"/>
  <c r="O128" i="18"/>
  <c r="P128" i="18"/>
  <c r="X127" i="18"/>
  <c r="V127" i="18"/>
  <c r="W127" i="18"/>
  <c r="T127" i="18"/>
  <c r="U127" i="18"/>
  <c r="R127" i="18"/>
  <c r="C127" i="18"/>
  <c r="O127" i="18"/>
  <c r="P127" i="18"/>
  <c r="X126" i="18"/>
  <c r="V126" i="18"/>
  <c r="W126" i="18"/>
  <c r="T126" i="18"/>
  <c r="U126" i="18"/>
  <c r="R126" i="18"/>
  <c r="C126" i="18"/>
  <c r="O126" i="18"/>
  <c r="P126" i="18"/>
  <c r="X125" i="18"/>
  <c r="V125" i="18"/>
  <c r="W125" i="18"/>
  <c r="T125" i="18"/>
  <c r="U125" i="18"/>
  <c r="R125" i="18"/>
  <c r="C125" i="18"/>
  <c r="O125" i="18"/>
  <c r="P125" i="18"/>
  <c r="X124" i="18"/>
  <c r="V124" i="18"/>
  <c r="W124" i="18"/>
  <c r="T124" i="18"/>
  <c r="U124" i="18"/>
  <c r="R124" i="18"/>
  <c r="C124" i="18"/>
  <c r="O124" i="18"/>
  <c r="P124" i="18"/>
  <c r="X123" i="18"/>
  <c r="V123" i="18"/>
  <c r="W123" i="18"/>
  <c r="T123" i="18"/>
  <c r="U123" i="18"/>
  <c r="R123" i="18"/>
  <c r="C123" i="18"/>
  <c r="O123" i="18"/>
  <c r="P123" i="18"/>
  <c r="X122" i="18"/>
  <c r="V122" i="18"/>
  <c r="W122" i="18"/>
  <c r="T122" i="18"/>
  <c r="U122" i="18"/>
  <c r="R122" i="18"/>
  <c r="C122" i="18"/>
  <c r="O122" i="18"/>
  <c r="P122" i="18"/>
  <c r="X121" i="18"/>
  <c r="V121" i="18"/>
  <c r="W121" i="18"/>
  <c r="T121" i="18"/>
  <c r="U121" i="18"/>
  <c r="R121" i="18"/>
  <c r="C121" i="18"/>
  <c r="O121" i="18"/>
  <c r="P121" i="18"/>
  <c r="X120" i="18"/>
  <c r="V120" i="18"/>
  <c r="W120" i="18"/>
  <c r="T120" i="18"/>
  <c r="U120" i="18"/>
  <c r="R120" i="18"/>
  <c r="C120" i="18"/>
  <c r="O120" i="18"/>
  <c r="P120" i="18"/>
  <c r="X119" i="18"/>
  <c r="V119" i="18"/>
  <c r="W119" i="18"/>
  <c r="T119" i="18"/>
  <c r="U119" i="18"/>
  <c r="R119" i="18"/>
  <c r="C119" i="18"/>
  <c r="O119" i="18"/>
  <c r="P119" i="18"/>
  <c r="X118" i="18"/>
  <c r="V118" i="18"/>
  <c r="W118" i="18"/>
  <c r="T118" i="18"/>
  <c r="U118" i="18"/>
  <c r="R118" i="18"/>
  <c r="C118" i="18"/>
  <c r="O118" i="18"/>
  <c r="P118" i="18"/>
  <c r="X117" i="18"/>
  <c r="V117" i="18"/>
  <c r="W117" i="18"/>
  <c r="T117" i="18"/>
  <c r="U117" i="18"/>
  <c r="R117" i="18"/>
  <c r="C117" i="18"/>
  <c r="O117" i="18"/>
  <c r="P117" i="18"/>
  <c r="X116" i="18"/>
  <c r="V116" i="18"/>
  <c r="W116" i="18"/>
  <c r="T116" i="18"/>
  <c r="U116" i="18"/>
  <c r="R116" i="18"/>
  <c r="C116" i="18"/>
  <c r="O116" i="18"/>
  <c r="P116" i="18"/>
  <c r="X115" i="18"/>
  <c r="V115" i="18"/>
  <c r="W115" i="18"/>
  <c r="T115" i="18"/>
  <c r="U115" i="18"/>
  <c r="R115" i="18"/>
  <c r="C115" i="18"/>
  <c r="O115" i="18"/>
  <c r="P115" i="18"/>
  <c r="X114" i="18"/>
  <c r="V114" i="18"/>
  <c r="W114" i="18"/>
  <c r="T114" i="18"/>
  <c r="U114" i="18"/>
  <c r="R114" i="18"/>
  <c r="C114" i="18"/>
  <c r="O114" i="18"/>
  <c r="P114" i="18"/>
  <c r="X113" i="18"/>
  <c r="V113" i="18"/>
  <c r="W113" i="18"/>
  <c r="T113" i="18"/>
  <c r="U113" i="18"/>
  <c r="R113" i="18"/>
  <c r="C113" i="18"/>
  <c r="O113" i="18"/>
  <c r="P113" i="18"/>
  <c r="X112" i="18"/>
  <c r="V112" i="18"/>
  <c r="W112" i="18"/>
  <c r="T112" i="18"/>
  <c r="U112" i="18"/>
  <c r="R112" i="18"/>
  <c r="C112" i="18"/>
  <c r="O112" i="18"/>
  <c r="P112" i="18"/>
  <c r="X111" i="18"/>
  <c r="V111" i="18"/>
  <c r="W111" i="18"/>
  <c r="T111" i="18"/>
  <c r="U111" i="18"/>
  <c r="R111" i="18"/>
  <c r="C111" i="18"/>
  <c r="O111" i="18"/>
  <c r="P111" i="18"/>
  <c r="X109" i="18"/>
  <c r="V109" i="18"/>
  <c r="W109" i="18"/>
  <c r="T109" i="18"/>
  <c r="U109" i="18"/>
  <c r="R109" i="18"/>
  <c r="O109" i="18"/>
  <c r="P109" i="18"/>
  <c r="X108" i="18"/>
  <c r="V108" i="18"/>
  <c r="W108" i="18"/>
  <c r="T108" i="18"/>
  <c r="U108" i="18"/>
  <c r="R108" i="18"/>
  <c r="O108" i="18"/>
  <c r="P108" i="18"/>
  <c r="X107" i="18"/>
  <c r="V107" i="18"/>
  <c r="W107" i="18"/>
  <c r="T107" i="18"/>
  <c r="U107" i="18"/>
  <c r="R107" i="18"/>
  <c r="O107" i="18"/>
  <c r="P107" i="18"/>
  <c r="X106" i="18"/>
  <c r="V106" i="18"/>
  <c r="W106" i="18"/>
  <c r="T106" i="18"/>
  <c r="U106" i="18"/>
  <c r="R106" i="18"/>
  <c r="O106" i="18"/>
  <c r="P106" i="18"/>
  <c r="X104" i="18"/>
  <c r="V104" i="18"/>
  <c r="W104" i="18"/>
  <c r="T104" i="18"/>
  <c r="U104" i="18"/>
  <c r="R104" i="18"/>
  <c r="O104" i="18"/>
  <c r="P104" i="18"/>
  <c r="X103" i="18"/>
  <c r="V103" i="18"/>
  <c r="W103" i="18"/>
  <c r="T103" i="18"/>
  <c r="U103" i="18"/>
  <c r="R103" i="18"/>
  <c r="O103" i="18"/>
  <c r="P103" i="18"/>
  <c r="X102" i="18"/>
  <c r="V102" i="18"/>
  <c r="W102" i="18"/>
  <c r="T102" i="18"/>
  <c r="U102" i="18"/>
  <c r="R102" i="18"/>
  <c r="O102" i="18"/>
  <c r="P102" i="18"/>
  <c r="X101" i="18"/>
  <c r="V101" i="18"/>
  <c r="W101" i="18"/>
  <c r="T101" i="18"/>
  <c r="U101" i="18"/>
  <c r="R101" i="18"/>
  <c r="O101" i="18"/>
  <c r="P101" i="18"/>
  <c r="X100" i="18"/>
  <c r="V100" i="18"/>
  <c r="W100" i="18"/>
  <c r="T100" i="18"/>
  <c r="U100" i="18"/>
  <c r="R100" i="18"/>
  <c r="O100" i="18"/>
  <c r="P100" i="18"/>
  <c r="X99" i="18"/>
  <c r="V99" i="18"/>
  <c r="W99" i="18"/>
  <c r="T99" i="18"/>
  <c r="U99" i="18"/>
  <c r="R99" i="18"/>
  <c r="O99" i="18"/>
  <c r="P99" i="18"/>
  <c r="X98" i="18"/>
  <c r="V98" i="18"/>
  <c r="W98" i="18"/>
  <c r="T98" i="18"/>
  <c r="U98" i="18"/>
  <c r="R98" i="18"/>
  <c r="O98" i="18"/>
  <c r="P98" i="18"/>
  <c r="X97" i="18"/>
  <c r="V97" i="18"/>
  <c r="W97" i="18"/>
  <c r="T97" i="18"/>
  <c r="U97" i="18"/>
  <c r="R97" i="18"/>
  <c r="O97" i="18"/>
  <c r="P97" i="18"/>
  <c r="O96" i="18"/>
  <c r="X95" i="18"/>
  <c r="V95" i="18"/>
  <c r="W95" i="18"/>
  <c r="T95" i="18"/>
  <c r="U95" i="18"/>
  <c r="R95" i="18"/>
  <c r="O95" i="18"/>
  <c r="P95" i="18"/>
  <c r="X94" i="18"/>
  <c r="V94" i="18"/>
  <c r="W94" i="18"/>
  <c r="T94" i="18"/>
  <c r="U94" i="18"/>
  <c r="R94" i="18"/>
  <c r="O94" i="18"/>
  <c r="P94" i="18"/>
  <c r="X93" i="18"/>
  <c r="V93" i="18"/>
  <c r="W93" i="18"/>
  <c r="T93" i="18"/>
  <c r="U93" i="18"/>
  <c r="R93" i="18"/>
  <c r="O93" i="18"/>
  <c r="P93" i="18"/>
  <c r="X92" i="18"/>
  <c r="V92" i="18"/>
  <c r="W92" i="18"/>
  <c r="T92" i="18"/>
  <c r="U92" i="18"/>
  <c r="R92" i="18"/>
  <c r="O92" i="18"/>
  <c r="P92" i="18"/>
  <c r="X91" i="18"/>
  <c r="V91" i="18"/>
  <c r="W91" i="18"/>
  <c r="T91" i="18"/>
  <c r="U91" i="18"/>
  <c r="R91" i="18"/>
  <c r="O91" i="18"/>
  <c r="P91" i="18"/>
  <c r="O90" i="18"/>
  <c r="X89" i="18"/>
  <c r="V89" i="18"/>
  <c r="W89" i="18"/>
  <c r="T89" i="18"/>
  <c r="U89" i="18"/>
  <c r="R89" i="18"/>
  <c r="O89" i="18"/>
  <c r="P89" i="18"/>
  <c r="X88" i="18"/>
  <c r="V88" i="18"/>
  <c r="W88" i="18"/>
  <c r="T88" i="18"/>
  <c r="U88" i="18"/>
  <c r="R88" i="18"/>
  <c r="O88" i="18"/>
  <c r="P88" i="18"/>
  <c r="X87" i="18"/>
  <c r="V87" i="18"/>
  <c r="W87" i="18"/>
  <c r="T87" i="18"/>
  <c r="U87" i="18"/>
  <c r="R87" i="18"/>
  <c r="O87" i="18"/>
  <c r="P87" i="18"/>
  <c r="X86" i="18"/>
  <c r="V86" i="18"/>
  <c r="W86" i="18"/>
  <c r="T86" i="18"/>
  <c r="U86" i="18"/>
  <c r="R86" i="18"/>
  <c r="O86" i="18"/>
  <c r="P86" i="18"/>
  <c r="X85" i="18"/>
  <c r="V85" i="18"/>
  <c r="W85" i="18"/>
  <c r="T85" i="18"/>
  <c r="U85" i="18"/>
  <c r="R85" i="18"/>
  <c r="O85" i="18"/>
  <c r="P85" i="18"/>
  <c r="O84" i="18"/>
  <c r="X83" i="18"/>
  <c r="V83" i="18"/>
  <c r="W83" i="18"/>
  <c r="T83" i="18"/>
  <c r="U83" i="18"/>
  <c r="R83" i="18"/>
  <c r="O83" i="18"/>
  <c r="P83" i="18"/>
  <c r="X82" i="18"/>
  <c r="V82" i="18"/>
  <c r="W82" i="18"/>
  <c r="T82" i="18"/>
  <c r="U82" i="18"/>
  <c r="R82" i="18"/>
  <c r="O82" i="18"/>
  <c r="P82" i="18"/>
  <c r="X81" i="18"/>
  <c r="V81" i="18"/>
  <c r="W81" i="18"/>
  <c r="T81" i="18"/>
  <c r="U81" i="18"/>
  <c r="R81" i="18"/>
  <c r="O81" i="18"/>
  <c r="P81" i="18"/>
  <c r="X80" i="18"/>
  <c r="V80" i="18"/>
  <c r="W80" i="18"/>
  <c r="T80" i="18"/>
  <c r="U80" i="18"/>
  <c r="R80" i="18"/>
  <c r="O80" i="18"/>
  <c r="P80" i="18"/>
  <c r="X78" i="18"/>
  <c r="V78" i="18"/>
  <c r="W78" i="18"/>
  <c r="T78" i="18"/>
  <c r="U78" i="18"/>
  <c r="R78" i="18"/>
  <c r="O78" i="18"/>
  <c r="P78" i="18"/>
  <c r="X77" i="18"/>
  <c r="V77" i="18"/>
  <c r="W77" i="18"/>
  <c r="T77" i="18"/>
  <c r="U77" i="18"/>
  <c r="R77" i="18"/>
  <c r="O77" i="18"/>
  <c r="P77" i="18"/>
  <c r="O76" i="18"/>
  <c r="O60" i="18"/>
  <c r="X59" i="18"/>
  <c r="V59" i="18"/>
  <c r="W59" i="18"/>
  <c r="T59" i="18"/>
  <c r="U59" i="18"/>
  <c r="R59" i="18"/>
  <c r="O59" i="18"/>
  <c r="P59" i="18"/>
  <c r="X58" i="18"/>
  <c r="V58" i="18"/>
  <c r="W58" i="18"/>
  <c r="T58" i="18"/>
  <c r="U58" i="18"/>
  <c r="R58" i="18"/>
  <c r="O58" i="18"/>
  <c r="P58" i="18"/>
  <c r="X57" i="18"/>
  <c r="V57" i="18"/>
  <c r="W57" i="18"/>
  <c r="T57" i="18"/>
  <c r="U57" i="18"/>
  <c r="R57" i="18"/>
  <c r="O57" i="18"/>
  <c r="P57" i="18"/>
  <c r="X56" i="18"/>
  <c r="V56" i="18"/>
  <c r="W56" i="18"/>
  <c r="T56" i="18"/>
  <c r="U56" i="18"/>
  <c r="R56" i="18"/>
  <c r="O56" i="18"/>
  <c r="P56" i="18"/>
  <c r="X55" i="18"/>
  <c r="V55" i="18"/>
  <c r="W55" i="18"/>
  <c r="T55" i="18"/>
  <c r="U55" i="18"/>
  <c r="R55" i="18"/>
  <c r="O55" i="18"/>
  <c r="P55" i="18"/>
  <c r="O54" i="18"/>
  <c r="X53" i="18"/>
  <c r="V53" i="18"/>
  <c r="W53" i="18"/>
  <c r="T53" i="18"/>
  <c r="U53" i="18"/>
  <c r="R53" i="18"/>
  <c r="O53" i="18"/>
  <c r="P53" i="18"/>
  <c r="X52" i="18"/>
  <c r="V52" i="18"/>
  <c r="W52" i="18"/>
  <c r="T52" i="18"/>
  <c r="U52" i="18"/>
  <c r="R52" i="18"/>
  <c r="O52" i="18"/>
  <c r="P52" i="18"/>
  <c r="O51" i="18"/>
  <c r="X50" i="18"/>
  <c r="V50" i="18"/>
  <c r="W50" i="18"/>
  <c r="T50" i="18"/>
  <c r="U50" i="18"/>
  <c r="R50" i="18"/>
  <c r="O50" i="18"/>
  <c r="P50" i="18"/>
  <c r="X49" i="18"/>
  <c r="V49" i="18"/>
  <c r="W49" i="18"/>
  <c r="T49" i="18"/>
  <c r="U49" i="18"/>
  <c r="R49" i="18"/>
  <c r="O49" i="18"/>
  <c r="P49" i="18"/>
  <c r="X48" i="18"/>
  <c r="V48" i="18"/>
  <c r="W48" i="18"/>
  <c r="T48" i="18"/>
  <c r="U48" i="18"/>
  <c r="R48" i="18"/>
  <c r="O48" i="18"/>
  <c r="P48" i="18"/>
  <c r="X47" i="18"/>
  <c r="V47" i="18"/>
  <c r="W47" i="18"/>
  <c r="T47" i="18"/>
  <c r="U47" i="18"/>
  <c r="R47" i="18"/>
  <c r="O47" i="18"/>
  <c r="P47" i="18"/>
  <c r="X46" i="18"/>
  <c r="V46" i="18"/>
  <c r="W46" i="18"/>
  <c r="T46" i="18"/>
  <c r="U46" i="18"/>
  <c r="R46" i="18"/>
  <c r="O46" i="18"/>
  <c r="P46" i="18"/>
  <c r="X45" i="18"/>
  <c r="V45" i="18"/>
  <c r="W45" i="18"/>
  <c r="T45" i="18"/>
  <c r="U45" i="18"/>
  <c r="R45" i="18"/>
  <c r="O45" i="18"/>
  <c r="P45" i="18"/>
  <c r="X44" i="18"/>
  <c r="V44" i="18"/>
  <c r="W44" i="18"/>
  <c r="T44" i="18"/>
  <c r="U44" i="18"/>
  <c r="R44" i="18"/>
  <c r="O44" i="18"/>
  <c r="P44" i="18"/>
  <c r="X43" i="18"/>
  <c r="V43" i="18"/>
  <c r="W43" i="18"/>
  <c r="T43" i="18"/>
  <c r="U43" i="18"/>
  <c r="R43" i="18"/>
  <c r="O43" i="18"/>
  <c r="P43" i="18"/>
  <c r="O42" i="18"/>
  <c r="X41" i="18"/>
  <c r="V41" i="18"/>
  <c r="W41" i="18"/>
  <c r="T41" i="18"/>
  <c r="U41" i="18"/>
  <c r="R41" i="18"/>
  <c r="O41" i="18"/>
  <c r="P41" i="18"/>
  <c r="X40" i="18"/>
  <c r="V40" i="18"/>
  <c r="W40" i="18"/>
  <c r="T40" i="18"/>
  <c r="U40" i="18"/>
  <c r="R40" i="18"/>
  <c r="O40" i="18"/>
  <c r="P40" i="18"/>
  <c r="X39" i="18"/>
  <c r="V39" i="18"/>
  <c r="W39" i="18"/>
  <c r="T39" i="18"/>
  <c r="U39" i="18"/>
  <c r="R39" i="18"/>
  <c r="O39" i="18"/>
  <c r="P39" i="18"/>
  <c r="X38" i="18"/>
  <c r="V38" i="18"/>
  <c r="W38" i="18"/>
  <c r="T38" i="18"/>
  <c r="U38" i="18"/>
  <c r="R38" i="18"/>
  <c r="O38" i="18"/>
  <c r="P38" i="18"/>
  <c r="X37" i="18"/>
  <c r="V37" i="18"/>
  <c r="W37" i="18"/>
  <c r="T37" i="18"/>
  <c r="U37" i="18"/>
  <c r="R37" i="18"/>
  <c r="O37" i="18"/>
  <c r="P37" i="18"/>
  <c r="X36" i="18"/>
  <c r="V36" i="18"/>
  <c r="W36" i="18"/>
  <c r="T36" i="18"/>
  <c r="U36" i="18"/>
  <c r="R36" i="18"/>
  <c r="O36" i="18"/>
  <c r="P36" i="18"/>
  <c r="X35" i="18"/>
  <c r="V35" i="18"/>
  <c r="W35" i="18"/>
  <c r="T35" i="18"/>
  <c r="U35" i="18"/>
  <c r="R35" i="18"/>
  <c r="O35" i="18"/>
  <c r="P35" i="18"/>
  <c r="X34" i="18"/>
  <c r="V34" i="18"/>
  <c r="W34" i="18"/>
  <c r="T34" i="18"/>
  <c r="U34" i="18"/>
  <c r="R34" i="18"/>
  <c r="O34" i="18"/>
  <c r="P34" i="18"/>
  <c r="X33" i="18"/>
  <c r="V33" i="18"/>
  <c r="W33" i="18"/>
  <c r="T33" i="18"/>
  <c r="U33" i="18"/>
  <c r="R33" i="18"/>
  <c r="O33" i="18"/>
  <c r="P33" i="18"/>
  <c r="X32" i="18"/>
  <c r="V32" i="18"/>
  <c r="W32" i="18"/>
  <c r="T32" i="18"/>
  <c r="U32" i="18"/>
  <c r="R32" i="18"/>
  <c r="O32" i="18"/>
  <c r="P32" i="18"/>
  <c r="O31" i="18"/>
  <c r="X30" i="18"/>
  <c r="V30" i="18"/>
  <c r="W30" i="18"/>
  <c r="T30" i="18"/>
  <c r="U30" i="18"/>
  <c r="R30" i="18"/>
  <c r="O30" i="18"/>
  <c r="P30" i="18"/>
  <c r="X29" i="18"/>
  <c r="V29" i="18"/>
  <c r="W29" i="18"/>
  <c r="T29" i="18"/>
  <c r="U29" i="18"/>
  <c r="R29" i="18"/>
  <c r="O29" i="18"/>
  <c r="P29" i="18"/>
  <c r="X28" i="18"/>
  <c r="V28" i="18"/>
  <c r="W28" i="18"/>
  <c r="T28" i="18"/>
  <c r="U28" i="18"/>
  <c r="R28" i="18"/>
  <c r="O28" i="18"/>
  <c r="P28" i="18"/>
  <c r="O27" i="18"/>
  <c r="X26" i="18"/>
  <c r="V26" i="18"/>
  <c r="W26" i="18"/>
  <c r="T26" i="18"/>
  <c r="U26" i="18"/>
  <c r="R26" i="18"/>
  <c r="O26" i="18"/>
  <c r="P26" i="18"/>
  <c r="X25" i="18"/>
  <c r="V25" i="18"/>
  <c r="W25" i="18"/>
  <c r="T25" i="18"/>
  <c r="U25" i="18"/>
  <c r="R25" i="18"/>
  <c r="O25" i="18"/>
  <c r="P25" i="18"/>
  <c r="X24" i="18"/>
  <c r="V24" i="18"/>
  <c r="W24" i="18"/>
  <c r="T24" i="18"/>
  <c r="U24" i="18"/>
  <c r="R24" i="18"/>
  <c r="O24" i="18"/>
  <c r="P24" i="18"/>
  <c r="X23" i="18"/>
  <c r="V23" i="18"/>
  <c r="W23" i="18"/>
  <c r="T23" i="18"/>
  <c r="U23" i="18"/>
  <c r="R23" i="18"/>
  <c r="O23" i="18"/>
  <c r="P23" i="18"/>
  <c r="X22" i="18"/>
  <c r="V22" i="18"/>
  <c r="W22" i="18"/>
  <c r="T22" i="18"/>
  <c r="U22" i="18"/>
  <c r="R22" i="18"/>
  <c r="O22" i="18"/>
  <c r="P22" i="18"/>
  <c r="X21" i="18"/>
  <c r="V21" i="18"/>
  <c r="W21" i="18"/>
  <c r="T21" i="18"/>
  <c r="U21" i="18"/>
  <c r="R21" i="18"/>
  <c r="O21" i="18"/>
  <c r="P21" i="18"/>
  <c r="X20" i="18"/>
  <c r="V20" i="18"/>
  <c r="W20" i="18"/>
  <c r="T20" i="18"/>
  <c r="U20" i="18"/>
  <c r="R20" i="18"/>
  <c r="O20" i="18"/>
  <c r="P20" i="18"/>
  <c r="X19" i="18"/>
  <c r="V19" i="18"/>
  <c r="W19" i="18"/>
  <c r="T19" i="18"/>
  <c r="U19" i="18"/>
  <c r="R19" i="18"/>
  <c r="O19" i="18"/>
  <c r="P19" i="18"/>
  <c r="X18" i="18"/>
  <c r="V18" i="18"/>
  <c r="W18" i="18"/>
  <c r="T18" i="18"/>
  <c r="U18" i="18"/>
  <c r="R18" i="18"/>
  <c r="O18" i="18"/>
  <c r="P18" i="18"/>
  <c r="X17" i="18"/>
  <c r="V17" i="18"/>
  <c r="W17" i="18"/>
  <c r="T17" i="18"/>
  <c r="U17" i="18"/>
  <c r="R17" i="18"/>
  <c r="O17" i="18"/>
  <c r="P17" i="18"/>
  <c r="X16" i="18"/>
  <c r="V16" i="18"/>
  <c r="W16" i="18"/>
  <c r="T16" i="18"/>
  <c r="U16" i="18"/>
  <c r="R16" i="18"/>
  <c r="O16" i="18"/>
  <c r="P16" i="18"/>
  <c r="X15" i="18"/>
  <c r="V15" i="18"/>
  <c r="W15" i="18"/>
  <c r="T15" i="18"/>
  <c r="U15" i="18"/>
  <c r="R15" i="18"/>
  <c r="O15" i="18"/>
  <c r="P15" i="18"/>
  <c r="X14" i="18"/>
  <c r="V14" i="18"/>
  <c r="W14" i="18"/>
  <c r="T14" i="18"/>
  <c r="U14" i="18"/>
  <c r="R14" i="18"/>
  <c r="O14" i="18"/>
  <c r="P14" i="18"/>
  <c r="X13" i="18"/>
  <c r="V13" i="18"/>
  <c r="W13" i="18"/>
  <c r="T13" i="18"/>
  <c r="U13" i="18"/>
  <c r="R13" i="18"/>
  <c r="O13" i="18"/>
  <c r="P13" i="18"/>
  <c r="X12" i="18"/>
  <c r="V12" i="18"/>
  <c r="W12" i="18"/>
  <c r="T12" i="18"/>
  <c r="U12" i="18"/>
  <c r="R12" i="18"/>
  <c r="O12" i="18"/>
  <c r="P12" i="18"/>
  <c r="X11" i="18"/>
  <c r="V11" i="18"/>
  <c r="W11" i="18"/>
  <c r="T11" i="18"/>
  <c r="U11" i="18"/>
  <c r="R11" i="18"/>
  <c r="O11" i="18"/>
  <c r="P11" i="18"/>
  <c r="X10" i="18"/>
  <c r="V10" i="18"/>
  <c r="W10" i="18"/>
  <c r="T10" i="18"/>
  <c r="U10" i="18"/>
  <c r="R10" i="18"/>
  <c r="O10" i="18"/>
  <c r="P10" i="18"/>
  <c r="X9" i="18"/>
  <c r="V9" i="18"/>
  <c r="W9" i="18"/>
  <c r="T9" i="18"/>
  <c r="U9" i="18"/>
  <c r="R9" i="18"/>
  <c r="O9" i="18"/>
  <c r="P9" i="18"/>
  <c r="X8" i="18"/>
  <c r="V8" i="18"/>
  <c r="W8" i="18"/>
  <c r="T8" i="18"/>
  <c r="U8" i="18"/>
  <c r="R8" i="18"/>
  <c r="O8" i="18"/>
  <c r="P8" i="18"/>
  <c r="X7" i="18"/>
  <c r="V7" i="18"/>
  <c r="W7" i="18"/>
  <c r="T7" i="18"/>
  <c r="U7" i="18"/>
  <c r="R7" i="18"/>
  <c r="O7" i="18"/>
  <c r="P7" i="18"/>
  <c r="X6" i="18"/>
  <c r="V6" i="18"/>
  <c r="W6" i="18"/>
  <c r="T6" i="18"/>
  <c r="U6" i="18"/>
  <c r="R6" i="18"/>
  <c r="O6" i="18"/>
  <c r="P6" i="18"/>
  <c r="X5" i="18"/>
  <c r="V5" i="18"/>
  <c r="W5" i="18"/>
  <c r="T5" i="18"/>
  <c r="U5" i="18"/>
  <c r="R5" i="18"/>
  <c r="O5" i="18"/>
  <c r="P5" i="18"/>
  <c r="X4" i="18"/>
  <c r="V4" i="18"/>
  <c r="W4" i="18"/>
  <c r="T4" i="18"/>
  <c r="U4" i="18"/>
  <c r="R4" i="18"/>
  <c r="O4" i="18"/>
  <c r="P4" i="18"/>
  <c r="X3" i="18"/>
  <c r="V3" i="18"/>
  <c r="W3" i="18"/>
  <c r="T3" i="18"/>
  <c r="U3" i="18"/>
  <c r="R3" i="18"/>
  <c r="O3" i="18"/>
  <c r="P3" i="18"/>
  <c r="X2" i="18"/>
  <c r="V2" i="18"/>
  <c r="W2" i="18"/>
  <c r="T2" i="18"/>
  <c r="U2" i="18"/>
  <c r="R2" i="18"/>
  <c r="O2" i="18"/>
  <c r="P2" i="18"/>
  <c r="X165" i="10"/>
  <c r="T165" i="10"/>
  <c r="U165" i="10" s="1"/>
  <c r="O165" i="10"/>
  <c r="P165" i="10" s="1"/>
  <c r="X164" i="10"/>
  <c r="W164" i="10"/>
  <c r="T164" i="10"/>
  <c r="U164" i="10" s="1"/>
  <c r="O164" i="10"/>
  <c r="P164" i="10" s="1"/>
  <c r="X163" i="10"/>
  <c r="W163" i="10"/>
  <c r="T163" i="10"/>
  <c r="U163" i="10" s="1"/>
  <c r="O163" i="10"/>
  <c r="P163" i="10" s="1"/>
  <c r="X162" i="10"/>
  <c r="T162" i="10"/>
  <c r="U162" i="10" s="1"/>
  <c r="O162" i="10"/>
  <c r="P162" i="10" s="1"/>
  <c r="X161" i="10"/>
  <c r="T161" i="10"/>
  <c r="U161" i="10" s="1"/>
  <c r="O161" i="10"/>
  <c r="P161" i="10" s="1"/>
  <c r="X160" i="10"/>
  <c r="W160" i="10"/>
  <c r="T160" i="10"/>
  <c r="U160" i="10" s="1"/>
  <c r="O160" i="10"/>
  <c r="P160" i="10" s="1"/>
  <c r="X159" i="10"/>
  <c r="W159" i="10"/>
  <c r="T159" i="10"/>
  <c r="U159" i="10" s="1"/>
  <c r="O159" i="10"/>
  <c r="P159" i="10" s="1"/>
  <c r="X158" i="10"/>
  <c r="W158" i="10"/>
  <c r="T158" i="10"/>
  <c r="U158" i="10" s="1"/>
  <c r="O158" i="10"/>
  <c r="P158" i="10" s="1"/>
  <c r="X157" i="10"/>
  <c r="T157" i="10"/>
  <c r="U157" i="10" s="1"/>
  <c r="O157" i="10"/>
  <c r="P157" i="10" s="1"/>
  <c r="X155" i="10"/>
  <c r="W155" i="10"/>
  <c r="T155" i="10"/>
  <c r="U155" i="10" s="1"/>
  <c r="O155" i="10"/>
  <c r="P155" i="10" s="1"/>
  <c r="X154" i="10"/>
  <c r="W154" i="10"/>
  <c r="T154" i="10"/>
  <c r="U154" i="10" s="1"/>
  <c r="O154" i="10"/>
  <c r="P154" i="10" s="1"/>
  <c r="X152" i="10"/>
  <c r="T152" i="10"/>
  <c r="U152" i="10" s="1"/>
  <c r="O152" i="10"/>
  <c r="P152" i="10" s="1"/>
  <c r="X150" i="10"/>
  <c r="T150" i="10"/>
  <c r="U150" i="10" s="1"/>
  <c r="O150" i="10"/>
  <c r="P150" i="10" s="1"/>
  <c r="X149" i="10"/>
  <c r="W149" i="10"/>
  <c r="T149" i="10"/>
  <c r="U149" i="10" s="1"/>
  <c r="O149" i="10"/>
  <c r="P149" i="10" s="1"/>
  <c r="X142" i="10"/>
  <c r="W142" i="10"/>
  <c r="T142" i="10"/>
  <c r="U142" i="10" s="1"/>
  <c r="O142" i="10"/>
  <c r="P142" i="10" s="1"/>
  <c r="X141" i="10"/>
  <c r="W141" i="10"/>
  <c r="T141" i="10"/>
  <c r="U141" i="10" s="1"/>
  <c r="O141" i="10"/>
  <c r="P141" i="10" s="1"/>
  <c r="X138" i="10"/>
  <c r="T138" i="10"/>
  <c r="U138" i="10" s="1"/>
  <c r="O138" i="10"/>
  <c r="P138" i="10" s="1"/>
  <c r="X137" i="10"/>
  <c r="W137" i="10"/>
  <c r="T137" i="10"/>
  <c r="U137" i="10" s="1"/>
  <c r="O137" i="10"/>
  <c r="P137" i="10" s="1"/>
  <c r="X136" i="10"/>
  <c r="W136" i="10"/>
  <c r="T136" i="10"/>
  <c r="U136" i="10" s="1"/>
  <c r="O136" i="10"/>
  <c r="P136" i="10" s="1"/>
  <c r="X135" i="10"/>
  <c r="T135" i="10"/>
  <c r="U135" i="10" s="1"/>
  <c r="O135" i="10"/>
  <c r="P135" i="10" s="1"/>
  <c r="X134" i="10"/>
  <c r="T134" i="10"/>
  <c r="U134" i="10" s="1"/>
  <c r="O134" i="10"/>
  <c r="P134" i="10" s="1"/>
  <c r="X133" i="10"/>
  <c r="W133" i="10"/>
  <c r="T133" i="10"/>
  <c r="U133" i="10" s="1"/>
  <c r="O133" i="10"/>
  <c r="P133" i="10" s="1"/>
  <c r="X132" i="10"/>
  <c r="W132" i="10"/>
  <c r="T132" i="10"/>
  <c r="U132" i="10" s="1"/>
  <c r="O132" i="10"/>
  <c r="P132" i="10" s="1"/>
  <c r="X131" i="10"/>
  <c r="W131" i="10"/>
  <c r="T131" i="10"/>
  <c r="U131" i="10" s="1"/>
  <c r="O131" i="10"/>
  <c r="P131" i="10" s="1"/>
  <c r="X130" i="10"/>
  <c r="T130" i="10"/>
  <c r="U130" i="10" s="1"/>
  <c r="O130" i="10"/>
  <c r="P130" i="10" s="1"/>
  <c r="X129" i="10"/>
  <c r="W129" i="10"/>
  <c r="T129" i="10"/>
  <c r="U129" i="10" s="1"/>
  <c r="O129" i="10"/>
  <c r="P129" i="10" s="1"/>
  <c r="X128" i="10"/>
  <c r="W128" i="10"/>
  <c r="T128" i="10"/>
  <c r="U128" i="10" s="1"/>
  <c r="O128" i="10"/>
  <c r="P128" i="10" s="1"/>
  <c r="X127" i="10"/>
  <c r="T127" i="10"/>
  <c r="U127" i="10" s="1"/>
  <c r="O127" i="10"/>
  <c r="P127" i="10" s="1"/>
  <c r="X126" i="10"/>
  <c r="T126" i="10"/>
  <c r="U126" i="10" s="1"/>
  <c r="O126" i="10"/>
  <c r="P126" i="10" s="1"/>
  <c r="X125" i="10"/>
  <c r="W125" i="10"/>
  <c r="T125" i="10"/>
  <c r="U125" i="10" s="1"/>
  <c r="O125" i="10"/>
  <c r="P125" i="10" s="1"/>
  <c r="X124" i="10"/>
  <c r="W124" i="10"/>
  <c r="T124" i="10"/>
  <c r="U124" i="10" s="1"/>
  <c r="O124" i="10"/>
  <c r="P124" i="10" s="1"/>
  <c r="X156" i="10"/>
  <c r="W156" i="10"/>
  <c r="T156" i="10"/>
  <c r="U156" i="10" s="1"/>
  <c r="O156" i="10"/>
  <c r="P156" i="10" s="1"/>
  <c r="X123" i="10"/>
  <c r="W123" i="10"/>
  <c r="T123" i="10"/>
  <c r="U123" i="10" s="1"/>
  <c r="O123" i="10"/>
  <c r="P123" i="10" s="1"/>
  <c r="X122" i="10"/>
  <c r="W122" i="10"/>
  <c r="T122" i="10"/>
  <c r="U122" i="10" s="1"/>
  <c r="O122" i="10"/>
  <c r="P122" i="10" s="1"/>
  <c r="X121" i="10"/>
  <c r="W121" i="10"/>
  <c r="T121" i="10"/>
  <c r="U121" i="10" s="1"/>
  <c r="O121" i="10"/>
  <c r="P121" i="10" s="1"/>
  <c r="X120" i="10"/>
  <c r="T120" i="10"/>
  <c r="U120" i="10" s="1"/>
  <c r="O120" i="10"/>
  <c r="P120" i="10" s="1"/>
  <c r="X119" i="10"/>
  <c r="T119" i="10"/>
  <c r="U119" i="10" s="1"/>
  <c r="O119" i="10"/>
  <c r="P119" i="10" s="1"/>
  <c r="X118" i="10"/>
  <c r="W118" i="10"/>
  <c r="T118" i="10"/>
  <c r="U118" i="10" s="1"/>
  <c r="O118" i="10"/>
  <c r="P118" i="10" s="1"/>
  <c r="X117" i="10"/>
  <c r="W117" i="10"/>
  <c r="T117" i="10"/>
  <c r="U117" i="10" s="1"/>
  <c r="O117" i="10"/>
  <c r="P117" i="10" s="1"/>
  <c r="X116" i="10"/>
  <c r="W116" i="10"/>
  <c r="T116" i="10"/>
  <c r="U116" i="10" s="1"/>
  <c r="O116" i="10"/>
  <c r="P116" i="10" s="1"/>
  <c r="X115" i="10"/>
  <c r="T115" i="10"/>
  <c r="U115" i="10" s="1"/>
  <c r="O115" i="10"/>
  <c r="P115" i="10" s="1"/>
  <c r="X109" i="10"/>
  <c r="W109" i="10"/>
  <c r="T109" i="10"/>
  <c r="U109" i="10" s="1"/>
  <c r="O109" i="10"/>
  <c r="P109" i="10" s="1"/>
  <c r="X108" i="10"/>
  <c r="W108" i="10"/>
  <c r="T108" i="10"/>
  <c r="U108" i="10" s="1"/>
  <c r="O108" i="10"/>
  <c r="P108" i="10" s="1"/>
  <c r="X107" i="10"/>
  <c r="T107" i="10"/>
  <c r="U107" i="10" s="1"/>
  <c r="O107" i="10"/>
  <c r="P107" i="10" s="1"/>
  <c r="X106" i="10"/>
  <c r="T106" i="10"/>
  <c r="U106" i="10" s="1"/>
  <c r="O106" i="10"/>
  <c r="P106" i="10" s="1"/>
  <c r="X105" i="10"/>
  <c r="W105" i="10"/>
  <c r="T105" i="10"/>
  <c r="U105" i="10" s="1"/>
  <c r="O105" i="10"/>
  <c r="P105" i="10" s="1"/>
  <c r="X104" i="10"/>
  <c r="W104" i="10"/>
  <c r="T104" i="10"/>
  <c r="U104" i="10" s="1"/>
  <c r="O104" i="10"/>
  <c r="P104" i="10" s="1"/>
  <c r="X103" i="10"/>
  <c r="W103" i="10"/>
  <c r="T103" i="10"/>
  <c r="U103" i="10" s="1"/>
  <c r="O103" i="10"/>
  <c r="P103" i="10" s="1"/>
  <c r="X102" i="10"/>
  <c r="W102" i="10"/>
  <c r="T102" i="10"/>
  <c r="U102" i="10" s="1"/>
  <c r="O102" i="10"/>
  <c r="P102" i="10" s="1"/>
  <c r="X101" i="10"/>
  <c r="W101" i="10"/>
  <c r="T101" i="10"/>
  <c r="U101" i="10" s="1"/>
  <c r="O101" i="10"/>
  <c r="P101" i="10" s="1"/>
  <c r="X100" i="10"/>
  <c r="W100" i="10"/>
  <c r="T100" i="10"/>
  <c r="U100" i="10" s="1"/>
  <c r="O100" i="10"/>
  <c r="P100" i="10" s="1"/>
  <c r="X99" i="10"/>
  <c r="W99" i="10"/>
  <c r="T99" i="10"/>
  <c r="U99" i="10" s="1"/>
  <c r="O99" i="10"/>
  <c r="P99" i="10" s="1"/>
  <c r="X98" i="10"/>
  <c r="T98" i="10"/>
  <c r="U98" i="10" s="1"/>
  <c r="O98" i="10"/>
  <c r="P98" i="10" s="1"/>
  <c r="X97" i="10"/>
  <c r="W97" i="10"/>
  <c r="T97" i="10"/>
  <c r="U97" i="10" s="1"/>
  <c r="O97" i="10"/>
  <c r="P97" i="10" s="1"/>
  <c r="X96" i="10"/>
  <c r="W96" i="10"/>
  <c r="T96" i="10"/>
  <c r="U96" i="10" s="1"/>
  <c r="O96" i="10"/>
  <c r="P96" i="10" s="1"/>
  <c r="X95" i="10"/>
  <c r="W95" i="10"/>
  <c r="T95" i="10"/>
  <c r="U95" i="10" s="1"/>
  <c r="O95" i="10"/>
  <c r="P95" i="10" s="1"/>
  <c r="X94" i="10"/>
  <c r="W94" i="10"/>
  <c r="T94" i="10"/>
  <c r="U94" i="10" s="1"/>
  <c r="O94" i="10"/>
  <c r="P94" i="10" s="1"/>
  <c r="X93" i="10"/>
  <c r="W93" i="10"/>
  <c r="T93" i="10"/>
  <c r="U93" i="10" s="1"/>
  <c r="O93" i="10"/>
  <c r="P93" i="10" s="1"/>
  <c r="X92" i="10"/>
  <c r="W92" i="10"/>
  <c r="T92" i="10"/>
  <c r="U92" i="10" s="1"/>
  <c r="O92" i="10"/>
  <c r="P92" i="10" s="1"/>
  <c r="X91" i="10"/>
  <c r="T91" i="10"/>
  <c r="U91" i="10" s="1"/>
  <c r="O91" i="10"/>
  <c r="P91" i="10" s="1"/>
  <c r="X90" i="10"/>
  <c r="T90" i="10"/>
  <c r="U90" i="10" s="1"/>
  <c r="O90" i="10"/>
  <c r="P90" i="10" s="1"/>
  <c r="X89" i="10"/>
  <c r="W89" i="10"/>
  <c r="T89" i="10"/>
  <c r="U89" i="10" s="1"/>
  <c r="O89" i="10"/>
  <c r="P89" i="10" s="1"/>
  <c r="X88" i="10"/>
  <c r="W88" i="10"/>
  <c r="T88" i="10"/>
  <c r="U88" i="10" s="1"/>
  <c r="O88" i="10"/>
  <c r="P88" i="10" s="1"/>
  <c r="X87" i="10"/>
  <c r="W87" i="10"/>
  <c r="T87" i="10"/>
  <c r="U87" i="10" s="1"/>
  <c r="O87" i="10"/>
  <c r="P87" i="10" s="1"/>
  <c r="X86" i="10"/>
  <c r="W86" i="10"/>
  <c r="T86" i="10"/>
  <c r="U86" i="10" s="1"/>
  <c r="O86" i="10"/>
  <c r="P86" i="10" s="1"/>
  <c r="X85" i="10"/>
  <c r="W85" i="10"/>
  <c r="T85" i="10"/>
  <c r="U85" i="10" s="1"/>
  <c r="O85" i="10"/>
  <c r="P85" i="10" s="1"/>
  <c r="X84" i="10"/>
  <c r="T84" i="10"/>
  <c r="U84" i="10" s="1"/>
  <c r="O84" i="10"/>
  <c r="P84" i="10" s="1"/>
  <c r="X83" i="10"/>
  <c r="T83" i="10"/>
  <c r="U83" i="10" s="1"/>
  <c r="O83" i="10"/>
  <c r="P83" i="10" s="1"/>
  <c r="X82" i="10"/>
  <c r="T82" i="10"/>
  <c r="U82" i="10" s="1"/>
  <c r="O82" i="10"/>
  <c r="P82" i="10" s="1"/>
  <c r="X81" i="10"/>
  <c r="W81" i="10"/>
  <c r="T81" i="10"/>
  <c r="U81" i="10" s="1"/>
  <c r="O81" i="10"/>
  <c r="P81" i="10" s="1"/>
  <c r="X80" i="10"/>
  <c r="T80" i="10"/>
  <c r="U80" i="10" s="1"/>
  <c r="O80" i="10"/>
  <c r="P80" i="10" s="1"/>
  <c r="X79" i="10"/>
  <c r="T79" i="10"/>
  <c r="U79" i="10" s="1"/>
  <c r="O79" i="10"/>
  <c r="P79" i="10" s="1"/>
  <c r="X78" i="10"/>
  <c r="W78" i="10"/>
  <c r="T78" i="10"/>
  <c r="U78" i="10" s="1"/>
  <c r="O78" i="10"/>
  <c r="P78" i="10" s="1"/>
  <c r="X77" i="10"/>
  <c r="W77" i="10"/>
  <c r="T77" i="10"/>
  <c r="U77" i="10" s="1"/>
  <c r="O77" i="10"/>
  <c r="P77" i="10" s="1"/>
  <c r="X76" i="10"/>
  <c r="T76" i="10"/>
  <c r="U76" i="10" s="1"/>
  <c r="O76" i="10"/>
  <c r="P76" i="10" s="1"/>
  <c r="X75" i="10"/>
  <c r="T75" i="10"/>
  <c r="U75" i="10" s="1"/>
  <c r="O75" i="10"/>
  <c r="P75" i="10" s="1"/>
  <c r="X74" i="10"/>
  <c r="T74" i="10"/>
  <c r="U74" i="10" s="1"/>
  <c r="O74" i="10"/>
  <c r="P74" i="10" s="1"/>
  <c r="X73" i="10"/>
  <c r="W73" i="10"/>
  <c r="T73" i="10"/>
  <c r="U73" i="10" s="1"/>
  <c r="O73" i="10"/>
  <c r="P73" i="10" s="1"/>
  <c r="X72" i="10"/>
  <c r="W72" i="10"/>
  <c r="T72" i="10"/>
  <c r="U72" i="10" s="1"/>
  <c r="O72" i="10"/>
  <c r="P72" i="10" s="1"/>
  <c r="X71" i="10"/>
  <c r="W71" i="10"/>
  <c r="T71" i="10"/>
  <c r="U71" i="10" s="1"/>
  <c r="O71" i="10"/>
  <c r="P71" i="10" s="1"/>
  <c r="X70" i="10"/>
  <c r="W70" i="10"/>
  <c r="T70" i="10"/>
  <c r="U70" i="10" s="1"/>
  <c r="O70" i="10"/>
  <c r="P70" i="10" s="1"/>
  <c r="X69" i="10"/>
  <c r="W69" i="10"/>
  <c r="T69" i="10"/>
  <c r="U69" i="10" s="1"/>
  <c r="O69" i="10"/>
  <c r="P69" i="10" s="1"/>
  <c r="X68" i="10"/>
  <c r="W68" i="10"/>
  <c r="T68" i="10"/>
  <c r="U68" i="10" s="1"/>
  <c r="O68" i="10"/>
  <c r="P68" i="10" s="1"/>
  <c r="X64" i="10"/>
  <c r="T64" i="10"/>
  <c r="U64" i="10" s="1"/>
  <c r="O64" i="10"/>
  <c r="P64" i="10" s="1"/>
  <c r="X63" i="10"/>
  <c r="T63" i="10"/>
  <c r="U63" i="10" s="1"/>
  <c r="O63" i="10"/>
  <c r="P63" i="10" s="1"/>
  <c r="X62" i="10"/>
  <c r="T62" i="10"/>
  <c r="O62" i="10"/>
  <c r="P62" i="10" s="1"/>
  <c r="X61" i="10"/>
  <c r="T61" i="10"/>
  <c r="O61" i="10"/>
  <c r="P61" i="10" s="1"/>
  <c r="X60" i="10"/>
  <c r="T60" i="10"/>
  <c r="O60" i="10"/>
  <c r="P60" i="10" s="1"/>
  <c r="X59" i="10"/>
  <c r="W59" i="10"/>
  <c r="T59" i="10"/>
  <c r="U59" i="10" s="1"/>
  <c r="O59" i="10"/>
  <c r="P59" i="10" s="1"/>
  <c r="X58" i="10"/>
  <c r="W58" i="10"/>
  <c r="T58" i="10"/>
  <c r="U58" i="10" s="1"/>
  <c r="O58" i="10"/>
  <c r="P58" i="10" s="1"/>
  <c r="X57" i="10"/>
  <c r="T57" i="10"/>
  <c r="U57" i="10" s="1"/>
  <c r="O57" i="10"/>
  <c r="P57" i="10" s="1"/>
  <c r="X56" i="10"/>
  <c r="T56" i="10"/>
  <c r="U56" i="10" s="1"/>
  <c r="O56" i="10"/>
  <c r="P56" i="10" s="1"/>
  <c r="X55" i="10"/>
  <c r="W55" i="10"/>
  <c r="T55" i="10"/>
  <c r="U55" i="10" s="1"/>
  <c r="O55" i="10"/>
  <c r="P55" i="10" s="1"/>
  <c r="X54" i="10"/>
  <c r="W54" i="10"/>
  <c r="T54" i="10"/>
  <c r="U54" i="10" s="1"/>
  <c r="O54" i="10"/>
  <c r="P54" i="10" s="1"/>
  <c r="X53" i="10"/>
  <c r="T53" i="10"/>
  <c r="U53" i="10" s="1"/>
  <c r="O53" i="10"/>
  <c r="P53" i="10" s="1"/>
  <c r="X51" i="10"/>
  <c r="T51" i="10"/>
  <c r="U51" i="10" s="1"/>
  <c r="O51" i="10"/>
  <c r="P51" i="10" s="1"/>
  <c r="X50" i="10"/>
  <c r="W50" i="10"/>
  <c r="T50" i="10"/>
  <c r="U50" i="10" s="1"/>
  <c r="O50" i="10"/>
  <c r="P50" i="10" s="1"/>
  <c r="X49" i="10"/>
  <c r="T49" i="10"/>
  <c r="U49" i="10" s="1"/>
  <c r="O49" i="10"/>
  <c r="P49" i="10" s="1"/>
  <c r="X48" i="10"/>
  <c r="T48" i="10"/>
  <c r="U48" i="10" s="1"/>
  <c r="O48" i="10"/>
  <c r="P48" i="10" s="1"/>
  <c r="X47" i="10"/>
  <c r="T47" i="10"/>
  <c r="U47" i="10" s="1"/>
  <c r="O47" i="10"/>
  <c r="P47" i="10" s="1"/>
  <c r="X46" i="10"/>
  <c r="W46" i="10"/>
  <c r="T46" i="10"/>
  <c r="U46" i="10" s="1"/>
  <c r="O46" i="10"/>
  <c r="P46" i="10" s="1"/>
  <c r="X45" i="10"/>
  <c r="W45" i="10"/>
  <c r="T45" i="10"/>
  <c r="U45" i="10" s="1"/>
  <c r="O45" i="10"/>
  <c r="P45" i="10" s="1"/>
  <c r="X44" i="10"/>
  <c r="W44" i="10"/>
  <c r="T44" i="10"/>
  <c r="U44" i="10" s="1"/>
  <c r="O44" i="10"/>
  <c r="P44" i="10" s="1"/>
  <c r="X43" i="10"/>
  <c r="W43" i="10"/>
  <c r="T43" i="10"/>
  <c r="U43" i="10" s="1"/>
  <c r="O43" i="10"/>
  <c r="P43" i="10" s="1"/>
  <c r="X42" i="10"/>
  <c r="W42" i="10"/>
  <c r="T42" i="10"/>
  <c r="U42" i="10" s="1"/>
  <c r="O42" i="10"/>
  <c r="P42" i="10" s="1"/>
  <c r="X41" i="10"/>
  <c r="T41" i="10"/>
  <c r="U41" i="10" s="1"/>
  <c r="O41" i="10"/>
  <c r="P41" i="10" s="1"/>
  <c r="X40" i="10"/>
  <c r="T40" i="10"/>
  <c r="U40" i="10" s="1"/>
  <c r="O40" i="10"/>
  <c r="P40" i="10" s="1"/>
  <c r="X39" i="10"/>
  <c r="T39" i="10"/>
  <c r="U39" i="10" s="1"/>
  <c r="O39" i="10"/>
  <c r="P39" i="10" s="1"/>
  <c r="X38" i="10"/>
  <c r="W38" i="10"/>
  <c r="T38" i="10"/>
  <c r="U38" i="10" s="1"/>
  <c r="O38" i="10"/>
  <c r="P38" i="10" s="1"/>
  <c r="X37" i="10"/>
  <c r="W37" i="10"/>
  <c r="T37" i="10"/>
  <c r="U37" i="10" s="1"/>
  <c r="O37" i="10"/>
  <c r="P37" i="10" s="1"/>
  <c r="X36" i="10"/>
  <c r="W36" i="10"/>
  <c r="T36" i="10"/>
  <c r="U36" i="10" s="1"/>
  <c r="O36" i="10"/>
  <c r="P36" i="10" s="1"/>
  <c r="X35" i="10"/>
  <c r="W35" i="10"/>
  <c r="T35" i="10"/>
  <c r="U35" i="10" s="1"/>
  <c r="O35" i="10"/>
  <c r="P35" i="10" s="1"/>
  <c r="X34" i="10"/>
  <c r="W34" i="10"/>
  <c r="T34" i="10"/>
  <c r="U34" i="10" s="1"/>
  <c r="O34" i="10"/>
  <c r="P34" i="10" s="1"/>
  <c r="X33" i="10"/>
  <c r="T33" i="10"/>
  <c r="U33" i="10" s="1"/>
  <c r="O33" i="10"/>
  <c r="P33" i="10" s="1"/>
  <c r="X32" i="10"/>
  <c r="T32" i="10"/>
  <c r="U32" i="10" s="1"/>
  <c r="O32" i="10"/>
  <c r="P32" i="10" s="1"/>
  <c r="X31" i="10"/>
  <c r="T31" i="10"/>
  <c r="U31" i="10" s="1"/>
  <c r="O31" i="10"/>
  <c r="P31" i="10" s="1"/>
  <c r="X30" i="10"/>
  <c r="W30" i="10"/>
  <c r="T30" i="10"/>
  <c r="U30" i="10" s="1"/>
  <c r="O30" i="10"/>
  <c r="P30" i="10" s="1"/>
  <c r="X29" i="10"/>
  <c r="W29" i="10"/>
  <c r="T29" i="10"/>
  <c r="U29" i="10" s="1"/>
  <c r="O29" i="10"/>
  <c r="P29" i="10" s="1"/>
  <c r="X28" i="10"/>
  <c r="T28" i="10"/>
  <c r="U28" i="10" s="1"/>
  <c r="O28" i="10"/>
  <c r="P28" i="10" s="1"/>
  <c r="X27" i="10"/>
  <c r="T27" i="10"/>
  <c r="U27" i="10" s="1"/>
  <c r="O27" i="10"/>
  <c r="P27" i="10" s="1"/>
  <c r="X26" i="10"/>
  <c r="W26" i="10"/>
  <c r="T26" i="10"/>
  <c r="U26" i="10" s="1"/>
  <c r="O26" i="10"/>
  <c r="P26" i="10" s="1"/>
  <c r="X25" i="10"/>
  <c r="T25" i="10"/>
  <c r="U25" i="10" s="1"/>
  <c r="O25" i="10"/>
  <c r="P25" i="10" s="1"/>
  <c r="O24" i="10"/>
  <c r="C24" i="10"/>
  <c r="X23" i="10"/>
  <c r="T23" i="10"/>
  <c r="U23" i="10" s="1"/>
  <c r="C23" i="10"/>
  <c r="O23" i="10" s="1"/>
  <c r="P23" i="10" s="1"/>
  <c r="X22" i="10"/>
  <c r="W22" i="10"/>
  <c r="T22" i="10"/>
  <c r="U22" i="10"/>
  <c r="C22" i="10"/>
  <c r="O22" i="10" s="1"/>
  <c r="P22" i="10" s="1"/>
  <c r="X21" i="10"/>
  <c r="W21" i="10"/>
  <c r="T21" i="10"/>
  <c r="U21" i="10" s="1"/>
  <c r="C21" i="10"/>
  <c r="O21" i="10" s="1"/>
  <c r="P21" i="10" s="1"/>
  <c r="X20" i="10"/>
  <c r="W20" i="10"/>
  <c r="T20" i="10"/>
  <c r="U20" i="10" s="1"/>
  <c r="C20" i="10"/>
  <c r="O20" i="10" s="1"/>
  <c r="P20" i="10" s="1"/>
  <c r="X19" i="10"/>
  <c r="W19" i="10"/>
  <c r="T19" i="10"/>
  <c r="U19" i="10" s="1"/>
  <c r="C19" i="10"/>
  <c r="O19" i="10" s="1"/>
  <c r="P19" i="10" s="1"/>
  <c r="X18" i="10"/>
  <c r="W18" i="10"/>
  <c r="T18" i="10"/>
  <c r="U18" i="10" s="1"/>
  <c r="C18" i="10"/>
  <c r="O18" i="10" s="1"/>
  <c r="P18" i="10" s="1"/>
  <c r="X17" i="10"/>
  <c r="W17" i="10"/>
  <c r="T17" i="10"/>
  <c r="U17" i="10" s="1"/>
  <c r="C17" i="10"/>
  <c r="O17" i="10" s="1"/>
  <c r="P17" i="10" s="1"/>
  <c r="X16" i="10"/>
  <c r="W16" i="10"/>
  <c r="T16" i="10"/>
  <c r="U16" i="10" s="1"/>
  <c r="C16" i="10"/>
  <c r="O16" i="10" s="1"/>
  <c r="P16" i="10" s="1"/>
  <c r="X15" i="10"/>
  <c r="T15" i="10"/>
  <c r="U15" i="10" s="1"/>
  <c r="C15" i="10"/>
  <c r="O15" i="10" s="1"/>
  <c r="P15" i="10" s="1"/>
  <c r="X14" i="10"/>
  <c r="W14" i="10"/>
  <c r="T14" i="10"/>
  <c r="U14" i="10" s="1"/>
  <c r="C14" i="10"/>
  <c r="O14" i="10" s="1"/>
  <c r="P14" i="10" s="1"/>
  <c r="X13" i="10"/>
  <c r="W13" i="10"/>
  <c r="T13" i="10"/>
  <c r="U13" i="10" s="1"/>
  <c r="C13" i="10"/>
  <c r="O13" i="10" s="1"/>
  <c r="P13" i="10" s="1"/>
  <c r="X12" i="10"/>
  <c r="W12" i="10"/>
  <c r="T12" i="10"/>
  <c r="U12" i="10" s="1"/>
  <c r="C12" i="10"/>
  <c r="O12" i="10" s="1"/>
  <c r="P12" i="10" s="1"/>
  <c r="X11" i="10"/>
  <c r="W11" i="10"/>
  <c r="T11" i="10"/>
  <c r="U11" i="10" s="1"/>
  <c r="C11" i="10"/>
  <c r="O11" i="10" s="1"/>
  <c r="P11" i="10" s="1"/>
  <c r="X10" i="10"/>
  <c r="W10" i="10"/>
  <c r="T10" i="10"/>
  <c r="U10" i="10" s="1"/>
  <c r="C10" i="10"/>
  <c r="O10" i="10" s="1"/>
  <c r="P10" i="10" s="1"/>
  <c r="X9" i="10"/>
  <c r="W9" i="10"/>
  <c r="T9" i="10"/>
  <c r="U9" i="10" s="1"/>
  <c r="C9" i="10"/>
  <c r="O9" i="10" s="1"/>
  <c r="P9" i="10" s="1"/>
  <c r="X8" i="10"/>
  <c r="T8" i="10"/>
  <c r="U8" i="10" s="1"/>
  <c r="C8" i="10"/>
  <c r="O8" i="10" s="1"/>
  <c r="P8" i="10" s="1"/>
  <c r="X7" i="10"/>
  <c r="T7" i="10"/>
  <c r="U7" i="10" s="1"/>
  <c r="C7" i="10"/>
  <c r="O7" i="10" s="1"/>
  <c r="P7" i="10" s="1"/>
  <c r="X6" i="10"/>
  <c r="W6" i="10"/>
  <c r="T6" i="10"/>
  <c r="U6" i="10" s="1"/>
  <c r="C6" i="10"/>
  <c r="O6" i="10" s="1"/>
  <c r="P6" i="10" s="1"/>
  <c r="X5" i="10"/>
  <c r="W5" i="10"/>
  <c r="T5" i="10"/>
  <c r="U5" i="10" s="1"/>
  <c r="C5" i="10"/>
  <c r="O5" i="10" s="1"/>
  <c r="P5" i="10" s="1"/>
  <c r="X4" i="10"/>
  <c r="W4" i="10"/>
  <c r="T4" i="10"/>
  <c r="U4" i="10" s="1"/>
  <c r="C4" i="10"/>
  <c r="O4" i="10" s="1"/>
  <c r="P4" i="10" s="1"/>
  <c r="X3" i="10"/>
  <c r="W3" i="10"/>
  <c r="T3" i="10"/>
  <c r="U3" i="10" s="1"/>
  <c r="C3" i="10"/>
  <c r="O3" i="10" s="1"/>
  <c r="P3" i="10" s="1"/>
  <c r="X2" i="10"/>
  <c r="W2" i="10"/>
  <c r="T2" i="10"/>
  <c r="U2" i="10" s="1"/>
  <c r="C2" i="10"/>
  <c r="O2" i="10" s="1"/>
  <c r="P2" i="10" s="1"/>
  <c r="X9" i="19"/>
  <c r="X8" i="19"/>
  <c r="V8" i="19"/>
  <c r="W8" i="19" s="1"/>
  <c r="T8" i="19"/>
  <c r="U8" i="19" s="1"/>
  <c r="R8" i="19"/>
  <c r="O8" i="19"/>
  <c r="P8" i="19" s="1"/>
  <c r="X7" i="19"/>
  <c r="V7" i="19"/>
  <c r="W7" i="19" s="1"/>
  <c r="T7" i="19"/>
  <c r="U7" i="19" s="1"/>
  <c r="R7" i="19"/>
  <c r="O7" i="19"/>
  <c r="P7" i="19" s="1"/>
  <c r="X6" i="19"/>
  <c r="V6" i="19"/>
  <c r="W6" i="19" s="1"/>
  <c r="T6" i="19"/>
  <c r="U6" i="19" s="1"/>
  <c r="R6" i="19"/>
  <c r="O6" i="19"/>
  <c r="P6" i="19" s="1"/>
  <c r="X5" i="19"/>
  <c r="V5" i="19"/>
  <c r="W5" i="19" s="1"/>
  <c r="T5" i="19"/>
  <c r="U5" i="19" s="1"/>
  <c r="R5" i="19"/>
  <c r="O5" i="19"/>
  <c r="P5" i="19" s="1"/>
  <c r="X4" i="19"/>
  <c r="V4" i="19"/>
  <c r="W4" i="19"/>
  <c r="T4" i="19"/>
  <c r="U4" i="19" s="1"/>
  <c r="R4" i="19"/>
  <c r="P4" i="19"/>
  <c r="X3" i="19"/>
  <c r="V3" i="19"/>
  <c r="W3" i="19" s="1"/>
  <c r="T3" i="19"/>
  <c r="U3" i="19" s="1"/>
  <c r="R3" i="19"/>
  <c r="O3" i="19"/>
  <c r="P3" i="19" s="1"/>
  <c r="O2" i="19"/>
  <c r="X294" i="9"/>
  <c r="V294" i="9"/>
  <c r="W294" i="9" s="1"/>
  <c r="T294" i="9"/>
  <c r="U294" i="9" s="1"/>
  <c r="R294" i="9"/>
  <c r="X293" i="9"/>
  <c r="V293" i="9"/>
  <c r="W293" i="9" s="1"/>
  <c r="T293" i="9"/>
  <c r="U293" i="9" s="1"/>
  <c r="R293" i="9"/>
  <c r="X292" i="9"/>
  <c r="V292" i="9"/>
  <c r="W292" i="9" s="1"/>
  <c r="T292" i="9"/>
  <c r="U292" i="9" s="1"/>
  <c r="R292" i="9"/>
  <c r="X290" i="9"/>
  <c r="V290" i="9"/>
  <c r="W290" i="9" s="1"/>
  <c r="T290" i="9"/>
  <c r="U290" i="9" s="1"/>
  <c r="R290" i="9"/>
  <c r="X289" i="9"/>
  <c r="V289" i="9"/>
  <c r="W289" i="9" s="1"/>
  <c r="T289" i="9"/>
  <c r="U289" i="9" s="1"/>
  <c r="R289" i="9"/>
  <c r="X288" i="9"/>
  <c r="V288" i="9"/>
  <c r="W288" i="9" s="1"/>
  <c r="T288" i="9"/>
  <c r="U288" i="9" s="1"/>
  <c r="R288" i="9"/>
  <c r="X287" i="9"/>
  <c r="V287" i="9"/>
  <c r="W287" i="9" s="1"/>
  <c r="T287" i="9"/>
  <c r="U287" i="9" s="1"/>
  <c r="R287" i="9"/>
  <c r="X286" i="9"/>
  <c r="V286" i="9"/>
  <c r="W286" i="9" s="1"/>
  <c r="T286" i="9"/>
  <c r="U286" i="9" s="1"/>
  <c r="R286" i="9"/>
  <c r="X285" i="9"/>
  <c r="V285" i="9"/>
  <c r="W285" i="9" s="1"/>
  <c r="T285" i="9"/>
  <c r="U285" i="9" s="1"/>
  <c r="R285" i="9"/>
  <c r="X283" i="9"/>
  <c r="V283" i="9"/>
  <c r="W283" i="9" s="1"/>
  <c r="T283" i="9"/>
  <c r="U283" i="9" s="1"/>
  <c r="R283" i="9"/>
  <c r="X282" i="9"/>
  <c r="V282" i="9"/>
  <c r="W282" i="9" s="1"/>
  <c r="T282" i="9"/>
  <c r="U282" i="9" s="1"/>
  <c r="R282" i="9"/>
  <c r="X281" i="9"/>
  <c r="V281" i="9"/>
  <c r="W281" i="9" s="1"/>
  <c r="T281" i="9"/>
  <c r="U281" i="9" s="1"/>
  <c r="R281" i="9"/>
  <c r="X280" i="9"/>
  <c r="V280" i="9"/>
  <c r="W280" i="9" s="1"/>
  <c r="T280" i="9"/>
  <c r="U280" i="9" s="1"/>
  <c r="R280" i="9"/>
  <c r="X279" i="9"/>
  <c r="V279" i="9"/>
  <c r="W279" i="9" s="1"/>
  <c r="T279" i="9"/>
  <c r="U279" i="9" s="1"/>
  <c r="R279" i="9"/>
  <c r="X278" i="9"/>
  <c r="V278" i="9"/>
  <c r="W278" i="9" s="1"/>
  <c r="T278" i="9"/>
  <c r="U278" i="9" s="1"/>
  <c r="R278" i="9"/>
  <c r="X277" i="9"/>
  <c r="V277" i="9"/>
  <c r="W277" i="9" s="1"/>
  <c r="T277" i="9"/>
  <c r="U277" i="9" s="1"/>
  <c r="R277" i="9"/>
  <c r="X276" i="9"/>
  <c r="V276" i="9"/>
  <c r="W276" i="9" s="1"/>
  <c r="T276" i="9"/>
  <c r="U276" i="9" s="1"/>
  <c r="R276" i="9"/>
  <c r="X275" i="9"/>
  <c r="V275" i="9"/>
  <c r="W275" i="9" s="1"/>
  <c r="T275" i="9"/>
  <c r="U275" i="9" s="1"/>
  <c r="R275" i="9"/>
  <c r="X274" i="9"/>
  <c r="V274" i="9"/>
  <c r="W274" i="9" s="1"/>
  <c r="T274" i="9"/>
  <c r="U274" i="9" s="1"/>
  <c r="R274" i="9"/>
  <c r="X273" i="9"/>
  <c r="V273" i="9"/>
  <c r="W273" i="9" s="1"/>
  <c r="T273" i="9"/>
  <c r="U273" i="9" s="1"/>
  <c r="R273" i="9"/>
  <c r="X272" i="9"/>
  <c r="V272" i="9"/>
  <c r="W272" i="9" s="1"/>
  <c r="T272" i="9"/>
  <c r="U272" i="9" s="1"/>
  <c r="R272" i="9"/>
  <c r="X271" i="9"/>
  <c r="V271" i="9"/>
  <c r="W271" i="9" s="1"/>
  <c r="T271" i="9"/>
  <c r="U271" i="9" s="1"/>
  <c r="R271" i="9"/>
  <c r="X270" i="9"/>
  <c r="V270" i="9"/>
  <c r="W270" i="9" s="1"/>
  <c r="T270" i="9"/>
  <c r="U270" i="9" s="1"/>
  <c r="R270" i="9"/>
  <c r="X269" i="9"/>
  <c r="V269" i="9"/>
  <c r="W269" i="9" s="1"/>
  <c r="T269" i="9"/>
  <c r="U269" i="9" s="1"/>
  <c r="R269" i="9"/>
  <c r="X268" i="9"/>
  <c r="V268" i="9"/>
  <c r="W268" i="9" s="1"/>
  <c r="T268" i="9"/>
  <c r="U268" i="9" s="1"/>
  <c r="R268" i="9"/>
  <c r="X267" i="9"/>
  <c r="V267" i="9"/>
  <c r="W267" i="9" s="1"/>
  <c r="T267" i="9"/>
  <c r="U267" i="9" s="1"/>
  <c r="R267" i="9"/>
  <c r="X266" i="9"/>
  <c r="V266" i="9"/>
  <c r="W266" i="9" s="1"/>
  <c r="T266" i="9"/>
  <c r="U266" i="9" s="1"/>
  <c r="R266" i="9"/>
  <c r="X265" i="9"/>
  <c r="V265" i="9"/>
  <c r="W265" i="9" s="1"/>
  <c r="T265" i="9"/>
  <c r="U265" i="9" s="1"/>
  <c r="R265" i="9"/>
  <c r="X264" i="9"/>
  <c r="V264" i="9"/>
  <c r="W264" i="9" s="1"/>
  <c r="T264" i="9"/>
  <c r="U264" i="9" s="1"/>
  <c r="R264" i="9"/>
  <c r="X263" i="9"/>
  <c r="V263" i="9"/>
  <c r="W263" i="9" s="1"/>
  <c r="T263" i="9"/>
  <c r="U263" i="9" s="1"/>
  <c r="R263" i="9"/>
  <c r="X262" i="9"/>
  <c r="V262" i="9"/>
  <c r="W262" i="9" s="1"/>
  <c r="T262" i="9"/>
  <c r="U262" i="9" s="1"/>
  <c r="R262" i="9"/>
  <c r="X261" i="9"/>
  <c r="V261" i="9"/>
  <c r="W261" i="9" s="1"/>
  <c r="T261" i="9"/>
  <c r="U261" i="9" s="1"/>
  <c r="R261" i="9"/>
  <c r="X260" i="9"/>
  <c r="V260" i="9"/>
  <c r="W260" i="9" s="1"/>
  <c r="T260" i="9"/>
  <c r="U260" i="9" s="1"/>
  <c r="R260" i="9"/>
  <c r="O259" i="9"/>
  <c r="X258" i="9"/>
  <c r="V258" i="9"/>
  <c r="W258" i="9" s="1"/>
  <c r="T258" i="9"/>
  <c r="U258" i="9" s="1"/>
  <c r="R258" i="9"/>
  <c r="C258" i="9"/>
  <c r="O258" i="9" s="1"/>
  <c r="P258" i="9" s="1"/>
  <c r="X257" i="9"/>
  <c r="V257" i="9"/>
  <c r="W257" i="9" s="1"/>
  <c r="T257" i="9"/>
  <c r="U257" i="9" s="1"/>
  <c r="R257" i="9"/>
  <c r="C257" i="9"/>
  <c r="O257" i="9" s="1"/>
  <c r="P257" i="9" s="1"/>
  <c r="X256" i="9"/>
  <c r="V256" i="9"/>
  <c r="W256" i="9" s="1"/>
  <c r="T256" i="9"/>
  <c r="U256" i="9" s="1"/>
  <c r="R256" i="9"/>
  <c r="C256" i="9"/>
  <c r="O256" i="9" s="1"/>
  <c r="P256" i="9" s="1"/>
  <c r="X255" i="9"/>
  <c r="V255" i="9"/>
  <c r="W255" i="9" s="1"/>
  <c r="T255" i="9"/>
  <c r="U255" i="9" s="1"/>
  <c r="R255" i="9"/>
  <c r="C255" i="9"/>
  <c r="X254" i="9"/>
  <c r="V254" i="9"/>
  <c r="W254" i="9" s="1"/>
  <c r="T254" i="9"/>
  <c r="U254" i="9" s="1"/>
  <c r="R254" i="9"/>
  <c r="C254" i="9"/>
  <c r="X234" i="9"/>
  <c r="V234" i="9"/>
  <c r="W234" i="9" s="1"/>
  <c r="T234" i="9"/>
  <c r="U234" i="9" s="1"/>
  <c r="R234" i="9"/>
  <c r="C234" i="9"/>
  <c r="O234" i="9" s="1"/>
  <c r="P234" i="9" s="1"/>
  <c r="X233" i="9"/>
  <c r="V233" i="9"/>
  <c r="W233" i="9" s="1"/>
  <c r="T233" i="9"/>
  <c r="U233" i="9" s="1"/>
  <c r="R233" i="9"/>
  <c r="X232" i="9"/>
  <c r="V232" i="9"/>
  <c r="W232" i="9" s="1"/>
  <c r="T232" i="9"/>
  <c r="U232" i="9" s="1"/>
  <c r="R232" i="9"/>
  <c r="O232" i="9"/>
  <c r="P232" i="9" s="1"/>
  <c r="X231" i="9"/>
  <c r="V231" i="9"/>
  <c r="W231" i="9" s="1"/>
  <c r="T231" i="9"/>
  <c r="U231" i="9" s="1"/>
  <c r="R231" i="9"/>
  <c r="C231" i="9"/>
  <c r="X230" i="9"/>
  <c r="V230" i="9"/>
  <c r="W230" i="9" s="1"/>
  <c r="T230" i="9"/>
  <c r="U230" i="9" s="1"/>
  <c r="R230" i="9"/>
  <c r="C230" i="9"/>
  <c r="O230" i="9" s="1"/>
  <c r="P230" i="9" s="1"/>
  <c r="X229" i="9"/>
  <c r="V229" i="9"/>
  <c r="W229" i="9" s="1"/>
  <c r="T229" i="9"/>
  <c r="U229" i="9" s="1"/>
  <c r="R229" i="9"/>
  <c r="C229" i="9"/>
  <c r="O229" i="9" s="1"/>
  <c r="P229" i="9" s="1"/>
  <c r="X228" i="9"/>
  <c r="V228" i="9"/>
  <c r="W228" i="9" s="1"/>
  <c r="T228" i="9"/>
  <c r="U228" i="9" s="1"/>
  <c r="R228" i="9"/>
  <c r="C228" i="9"/>
  <c r="O228" i="9" s="1"/>
  <c r="P228" i="9" s="1"/>
  <c r="X227" i="9"/>
  <c r="V227" i="9"/>
  <c r="W227" i="9" s="1"/>
  <c r="T227" i="9"/>
  <c r="U227" i="9" s="1"/>
  <c r="R227" i="9"/>
  <c r="C227" i="9"/>
  <c r="O227" i="9" s="1"/>
  <c r="P227" i="9" s="1"/>
  <c r="X226" i="9"/>
  <c r="V226" i="9"/>
  <c r="W226" i="9" s="1"/>
  <c r="T226" i="9"/>
  <c r="U226" i="9" s="1"/>
  <c r="R226" i="9"/>
  <c r="C226" i="9"/>
  <c r="O226" i="9" s="1"/>
  <c r="P226" i="9" s="1"/>
  <c r="X225" i="9"/>
  <c r="V225" i="9"/>
  <c r="W225" i="9" s="1"/>
  <c r="T225" i="9"/>
  <c r="U225" i="9" s="1"/>
  <c r="R225" i="9"/>
  <c r="C225" i="9"/>
  <c r="O225" i="9" s="1"/>
  <c r="P225" i="9" s="1"/>
  <c r="X224" i="9"/>
  <c r="V224" i="9"/>
  <c r="W224" i="9" s="1"/>
  <c r="T224" i="9"/>
  <c r="U224" i="9" s="1"/>
  <c r="R224" i="9"/>
  <c r="C224" i="9"/>
  <c r="O224" i="9" s="1"/>
  <c r="P224" i="9" s="1"/>
  <c r="X223" i="9"/>
  <c r="V223" i="9"/>
  <c r="W223" i="9" s="1"/>
  <c r="T223" i="9"/>
  <c r="U223" i="9" s="1"/>
  <c r="R223" i="9"/>
  <c r="C223" i="9"/>
  <c r="X222" i="9"/>
  <c r="V222" i="9"/>
  <c r="W222" i="9" s="1"/>
  <c r="T222" i="9"/>
  <c r="U222" i="9" s="1"/>
  <c r="R222" i="9"/>
  <c r="C222" i="9"/>
  <c r="O222" i="9" s="1"/>
  <c r="P222" i="9" s="1"/>
  <c r="X221" i="9"/>
  <c r="V221" i="9"/>
  <c r="W221" i="9" s="1"/>
  <c r="T221" i="9"/>
  <c r="U221" i="9" s="1"/>
  <c r="R221" i="9"/>
  <c r="C221" i="9"/>
  <c r="O221" i="9" s="1"/>
  <c r="P221" i="9" s="1"/>
  <c r="X220" i="9"/>
  <c r="V220" i="9"/>
  <c r="W220" i="9" s="1"/>
  <c r="T220" i="9"/>
  <c r="U220" i="9" s="1"/>
  <c r="R220" i="9"/>
  <c r="C220" i="9"/>
  <c r="O220" i="9" s="1"/>
  <c r="P220" i="9" s="1"/>
  <c r="X216" i="9"/>
  <c r="V216" i="9"/>
  <c r="W216" i="9" s="1"/>
  <c r="T216" i="9"/>
  <c r="U216" i="9" s="1"/>
  <c r="R216" i="9"/>
  <c r="C216" i="9"/>
  <c r="O216" i="9" s="1"/>
  <c r="P216" i="9" s="1"/>
  <c r="X215" i="9"/>
  <c r="V215" i="9"/>
  <c r="W215" i="9" s="1"/>
  <c r="T215" i="9"/>
  <c r="U215" i="9" s="1"/>
  <c r="R215" i="9"/>
  <c r="C215" i="9"/>
  <c r="O215" i="9" s="1"/>
  <c r="P215" i="9" s="1"/>
  <c r="X214" i="9"/>
  <c r="V214" i="9"/>
  <c r="W214" i="9" s="1"/>
  <c r="T214" i="9"/>
  <c r="U214" i="9" s="1"/>
  <c r="R214" i="9"/>
  <c r="C214" i="9"/>
  <c r="O214" i="9" s="1"/>
  <c r="P214" i="9" s="1"/>
  <c r="X213" i="9"/>
  <c r="V213" i="9"/>
  <c r="W213" i="9" s="1"/>
  <c r="T213" i="9"/>
  <c r="U213" i="9" s="1"/>
  <c r="R213" i="9"/>
  <c r="C213" i="9"/>
  <c r="O213" i="9" s="1"/>
  <c r="P213" i="9" s="1"/>
  <c r="X212" i="9"/>
  <c r="V212" i="9"/>
  <c r="W212" i="9" s="1"/>
  <c r="T212" i="9"/>
  <c r="U212" i="9" s="1"/>
  <c r="R212" i="9"/>
  <c r="C212" i="9"/>
  <c r="X211" i="9"/>
  <c r="V211" i="9"/>
  <c r="W211" i="9" s="1"/>
  <c r="T211" i="9"/>
  <c r="U211" i="9" s="1"/>
  <c r="R211" i="9"/>
  <c r="C211" i="9"/>
  <c r="O211" i="9" s="1"/>
  <c r="P211" i="9" s="1"/>
  <c r="X210" i="9"/>
  <c r="V210" i="9"/>
  <c r="W210" i="9" s="1"/>
  <c r="T210" i="9"/>
  <c r="U210" i="9" s="1"/>
  <c r="R210" i="9"/>
  <c r="C210" i="9"/>
  <c r="O210" i="9" s="1"/>
  <c r="P210" i="9" s="1"/>
  <c r="X209" i="9"/>
  <c r="V209" i="9"/>
  <c r="W209" i="9" s="1"/>
  <c r="T209" i="9"/>
  <c r="U209" i="9" s="1"/>
  <c r="R209" i="9"/>
  <c r="C209" i="9"/>
  <c r="O209" i="9" s="1"/>
  <c r="P209" i="9" s="1"/>
  <c r="X208" i="9"/>
  <c r="V208" i="9"/>
  <c r="W208" i="9" s="1"/>
  <c r="T208" i="9"/>
  <c r="U208" i="9" s="1"/>
  <c r="R208" i="9"/>
  <c r="C208" i="9"/>
  <c r="O208" i="9" s="1"/>
  <c r="P208" i="9" s="1"/>
  <c r="X207" i="9"/>
  <c r="V207" i="9"/>
  <c r="W207" i="9" s="1"/>
  <c r="T207" i="9"/>
  <c r="U207" i="9" s="1"/>
  <c r="R207" i="9"/>
  <c r="C207" i="9"/>
  <c r="O207" i="9" s="1"/>
  <c r="P207" i="9" s="1"/>
  <c r="X206" i="9"/>
  <c r="V206" i="9"/>
  <c r="W206" i="9" s="1"/>
  <c r="T206" i="9"/>
  <c r="U206" i="9" s="1"/>
  <c r="R206" i="9"/>
  <c r="C206" i="9"/>
  <c r="O206" i="9" s="1"/>
  <c r="P206" i="9" s="1"/>
  <c r="V204" i="9"/>
  <c r="W204" i="9" s="1"/>
  <c r="T204" i="9"/>
  <c r="U204" i="9" s="1"/>
  <c r="R204" i="9"/>
  <c r="X202" i="9"/>
  <c r="V202" i="9"/>
  <c r="W202" i="9" s="1"/>
  <c r="T202" i="9"/>
  <c r="U202" i="9" s="1"/>
  <c r="R202" i="9"/>
  <c r="C202" i="9"/>
  <c r="O202" i="9" s="1"/>
  <c r="P202" i="9" s="1"/>
  <c r="X200" i="9"/>
  <c r="V200" i="9"/>
  <c r="W200" i="9" s="1"/>
  <c r="T200" i="9"/>
  <c r="U200" i="9" s="1"/>
  <c r="R200" i="9"/>
  <c r="C200" i="9"/>
  <c r="O200" i="9" s="1"/>
  <c r="P200" i="9" s="1"/>
  <c r="X162" i="9"/>
  <c r="V162" i="9"/>
  <c r="W162" i="9" s="1"/>
  <c r="T162" i="9"/>
  <c r="U162" i="9" s="1"/>
  <c r="R162" i="9"/>
  <c r="C162" i="9"/>
  <c r="X160" i="9"/>
  <c r="V160" i="9"/>
  <c r="T160" i="9"/>
  <c r="U160" i="9" s="1"/>
  <c r="R160" i="9"/>
  <c r="C160" i="9"/>
  <c r="O160" i="9" s="1"/>
  <c r="P160" i="9" s="1"/>
  <c r="X159" i="9"/>
  <c r="V159" i="9"/>
  <c r="T159" i="9"/>
  <c r="U159" i="9" s="1"/>
  <c r="R159" i="9"/>
  <c r="C159" i="9"/>
  <c r="O159" i="9" s="1"/>
  <c r="P159" i="9" s="1"/>
  <c r="X156" i="9"/>
  <c r="V156" i="9"/>
  <c r="W156" i="9" s="1"/>
  <c r="T156" i="9"/>
  <c r="U156" i="9" s="1"/>
  <c r="R156" i="9"/>
  <c r="C156" i="9"/>
  <c r="X155" i="9"/>
  <c r="V155" i="9"/>
  <c r="W155" i="9" s="1"/>
  <c r="T155" i="9"/>
  <c r="U155" i="9" s="1"/>
  <c r="R155" i="9"/>
  <c r="C155" i="9"/>
  <c r="O155" i="9" s="1"/>
  <c r="P155" i="9" s="1"/>
  <c r="X154" i="9"/>
  <c r="V154" i="9"/>
  <c r="W154" i="9" s="1"/>
  <c r="T154" i="9"/>
  <c r="U154" i="9" s="1"/>
  <c r="R154" i="9"/>
  <c r="C154" i="9"/>
  <c r="O154" i="9" s="1"/>
  <c r="P154" i="9" s="1"/>
  <c r="X153" i="9"/>
  <c r="V153" i="9"/>
  <c r="W153" i="9" s="1"/>
  <c r="T153" i="9"/>
  <c r="U153" i="9" s="1"/>
  <c r="R153" i="9"/>
  <c r="C153" i="9"/>
  <c r="O153" i="9" s="1"/>
  <c r="P153" i="9" s="1"/>
  <c r="X151" i="9"/>
  <c r="V151" i="9"/>
  <c r="T151" i="9"/>
  <c r="U151" i="9" s="1"/>
  <c r="R151" i="9"/>
  <c r="C151" i="9"/>
  <c r="O151" i="9" s="1"/>
  <c r="P151" i="9" s="1"/>
  <c r="X150" i="9"/>
  <c r="V150" i="9"/>
  <c r="T150" i="9"/>
  <c r="U150" i="9" s="1"/>
  <c r="R150" i="9"/>
  <c r="C150" i="9"/>
  <c r="O150" i="9" s="1"/>
  <c r="P150" i="9" s="1"/>
  <c r="X147" i="9"/>
  <c r="V147" i="9"/>
  <c r="W147" i="9" s="1"/>
  <c r="T147" i="9"/>
  <c r="U147" i="9" s="1"/>
  <c r="R147" i="9"/>
  <c r="C147" i="9"/>
  <c r="O147" i="9" s="1"/>
  <c r="P147" i="9" s="1"/>
  <c r="X146" i="9"/>
  <c r="V146" i="9"/>
  <c r="W146" i="9" s="1"/>
  <c r="T146" i="9"/>
  <c r="U146" i="9" s="1"/>
  <c r="R146" i="9"/>
  <c r="C146" i="9"/>
  <c r="O146" i="9" s="1"/>
  <c r="P146" i="9" s="1"/>
  <c r="X145" i="9"/>
  <c r="V145" i="9"/>
  <c r="W145" i="9" s="1"/>
  <c r="T145" i="9"/>
  <c r="U145" i="9" s="1"/>
  <c r="R145" i="9"/>
  <c r="C145" i="9"/>
  <c r="X144" i="9"/>
  <c r="V144" i="9"/>
  <c r="W144" i="9" s="1"/>
  <c r="T144" i="9"/>
  <c r="U144" i="9" s="1"/>
  <c r="R144" i="9"/>
  <c r="C144" i="9"/>
  <c r="O144" i="9" s="1"/>
  <c r="P144" i="9" s="1"/>
  <c r="X142" i="9"/>
  <c r="V142" i="9"/>
  <c r="T142" i="9"/>
  <c r="U142" i="9" s="1"/>
  <c r="R142" i="9"/>
  <c r="C142" i="9"/>
  <c r="O142" i="9" s="1"/>
  <c r="P142" i="9" s="1"/>
  <c r="X141" i="9"/>
  <c r="V141" i="9"/>
  <c r="T141" i="9"/>
  <c r="U141" i="9" s="1"/>
  <c r="R141" i="9"/>
  <c r="C141" i="9"/>
  <c r="O141" i="9" s="1"/>
  <c r="P141" i="9" s="1"/>
  <c r="X138" i="9"/>
  <c r="V138" i="9"/>
  <c r="W138" i="9" s="1"/>
  <c r="T138" i="9"/>
  <c r="U138" i="9" s="1"/>
  <c r="R138" i="9"/>
  <c r="C138" i="9"/>
  <c r="O138" i="9" s="1"/>
  <c r="P138" i="9" s="1"/>
  <c r="X137" i="9"/>
  <c r="V137" i="9"/>
  <c r="W137" i="9" s="1"/>
  <c r="T137" i="9"/>
  <c r="U137" i="9" s="1"/>
  <c r="R137" i="9"/>
  <c r="C137" i="9"/>
  <c r="X136" i="9"/>
  <c r="V136" i="9"/>
  <c r="W136" i="9" s="1"/>
  <c r="T136" i="9"/>
  <c r="U136" i="9" s="1"/>
  <c r="R136" i="9"/>
  <c r="C136" i="9"/>
  <c r="O136" i="9" s="1"/>
  <c r="P136" i="9" s="1"/>
  <c r="X134" i="9"/>
  <c r="V134" i="9"/>
  <c r="W134" i="9" s="1"/>
  <c r="T134" i="9"/>
  <c r="U134" i="9" s="1"/>
  <c r="R134" i="9"/>
  <c r="C134" i="9"/>
  <c r="O134" i="9" s="1"/>
  <c r="P134" i="9" s="1"/>
  <c r="X131" i="9"/>
  <c r="V131" i="9"/>
  <c r="W131" i="9" s="1"/>
  <c r="T131" i="9"/>
  <c r="U131" i="9" s="1"/>
  <c r="R131" i="9"/>
  <c r="C131" i="9"/>
  <c r="O131" i="9" s="1"/>
  <c r="P131" i="9" s="1"/>
  <c r="X130" i="9"/>
  <c r="V130" i="9"/>
  <c r="W130" i="9" s="1"/>
  <c r="T130" i="9"/>
  <c r="U130" i="9" s="1"/>
  <c r="R130" i="9"/>
  <c r="C130" i="9"/>
  <c r="O130" i="9" s="1"/>
  <c r="P130" i="9" s="1"/>
  <c r="X129" i="9"/>
  <c r="V129" i="9"/>
  <c r="W129" i="9" s="1"/>
  <c r="T129" i="9"/>
  <c r="U129" i="9" s="1"/>
  <c r="R129" i="9"/>
  <c r="C129" i="9"/>
  <c r="O129" i="9" s="1"/>
  <c r="P129" i="9" s="1"/>
  <c r="X126" i="9"/>
  <c r="V126" i="9"/>
  <c r="W126" i="9" s="1"/>
  <c r="T126" i="9"/>
  <c r="U126" i="9" s="1"/>
  <c r="R126" i="9"/>
  <c r="C126" i="9"/>
  <c r="O126" i="9" s="1"/>
  <c r="P126" i="9" s="1"/>
  <c r="X125" i="9"/>
  <c r="V125" i="9"/>
  <c r="W125" i="9" s="1"/>
  <c r="T125" i="9"/>
  <c r="U125" i="9" s="1"/>
  <c r="R125" i="9"/>
  <c r="C125" i="9"/>
  <c r="O125" i="9" s="1"/>
  <c r="P125" i="9" s="1"/>
  <c r="X124" i="9"/>
  <c r="V124" i="9"/>
  <c r="W124" i="9" s="1"/>
  <c r="T124" i="9"/>
  <c r="U124" i="9" s="1"/>
  <c r="R124" i="9"/>
  <c r="C124" i="9"/>
  <c r="X123" i="9"/>
  <c r="V123" i="9"/>
  <c r="W123" i="9" s="1"/>
  <c r="T123" i="9"/>
  <c r="U123" i="9" s="1"/>
  <c r="R123" i="9"/>
  <c r="C123" i="9"/>
  <c r="O123" i="9" s="1"/>
  <c r="P123" i="9" s="1"/>
  <c r="X120" i="9"/>
  <c r="V120" i="9"/>
  <c r="W120" i="9" s="1"/>
  <c r="T120" i="9"/>
  <c r="U120" i="9" s="1"/>
  <c r="R120" i="9"/>
  <c r="C120" i="9"/>
  <c r="O120" i="9" s="1"/>
  <c r="P120" i="9" s="1"/>
  <c r="X119" i="9"/>
  <c r="V119" i="9"/>
  <c r="W119" i="9" s="1"/>
  <c r="T119" i="9"/>
  <c r="U119" i="9" s="1"/>
  <c r="R119" i="9"/>
  <c r="C119" i="9"/>
  <c r="O119" i="9" s="1"/>
  <c r="P119" i="9" s="1"/>
  <c r="X118" i="9"/>
  <c r="V118" i="9"/>
  <c r="W118" i="9" s="1"/>
  <c r="T118" i="9"/>
  <c r="U118" i="9" s="1"/>
  <c r="R118" i="9"/>
  <c r="C118" i="9"/>
  <c r="O118" i="9" s="1"/>
  <c r="P118" i="9" s="1"/>
  <c r="X115" i="9"/>
  <c r="V115" i="9"/>
  <c r="W115" i="9" s="1"/>
  <c r="T115" i="9"/>
  <c r="U115" i="9" s="1"/>
  <c r="R115" i="9"/>
  <c r="C115" i="9"/>
  <c r="O115" i="9" s="1"/>
  <c r="P115" i="9" s="1"/>
  <c r="X114" i="9"/>
  <c r="V114" i="9"/>
  <c r="W114" i="9" s="1"/>
  <c r="T114" i="9"/>
  <c r="U114" i="9" s="1"/>
  <c r="R114" i="9"/>
  <c r="C114" i="9"/>
  <c r="O114" i="9" s="1"/>
  <c r="P114" i="9" s="1"/>
  <c r="X113" i="9"/>
  <c r="V113" i="9"/>
  <c r="W113" i="9" s="1"/>
  <c r="T113" i="9"/>
  <c r="U113" i="9" s="1"/>
  <c r="R113" i="9"/>
  <c r="C113" i="9"/>
  <c r="O113" i="9" s="1"/>
  <c r="P113" i="9" s="1"/>
  <c r="X112" i="9"/>
  <c r="V112" i="9"/>
  <c r="W112" i="9" s="1"/>
  <c r="T112" i="9"/>
  <c r="U112" i="9" s="1"/>
  <c r="R112" i="9"/>
  <c r="C112" i="9"/>
  <c r="X109" i="9"/>
  <c r="V109" i="9"/>
  <c r="W109" i="9" s="1"/>
  <c r="T109" i="9"/>
  <c r="U109" i="9" s="1"/>
  <c r="R109" i="9"/>
  <c r="C109" i="9"/>
  <c r="O109" i="9" s="1"/>
  <c r="P109" i="9" s="1"/>
  <c r="X108" i="9"/>
  <c r="V108" i="9"/>
  <c r="W108" i="9" s="1"/>
  <c r="T108" i="9"/>
  <c r="U108" i="9" s="1"/>
  <c r="R108" i="9"/>
  <c r="C108" i="9"/>
  <c r="O108" i="9" s="1"/>
  <c r="P108" i="9" s="1"/>
  <c r="X107" i="9"/>
  <c r="V107" i="9"/>
  <c r="W107" i="9" s="1"/>
  <c r="T107" i="9"/>
  <c r="U107" i="9" s="1"/>
  <c r="R107" i="9"/>
  <c r="C107" i="9"/>
  <c r="X104" i="9"/>
  <c r="V104" i="9"/>
  <c r="W104" i="9" s="1"/>
  <c r="T104" i="9"/>
  <c r="U104" i="9" s="1"/>
  <c r="R104" i="9"/>
  <c r="C104" i="9"/>
  <c r="O104" i="9" s="1"/>
  <c r="P104" i="9" s="1"/>
  <c r="X103" i="9"/>
  <c r="V103" i="9"/>
  <c r="W103" i="9" s="1"/>
  <c r="T103" i="9"/>
  <c r="U103" i="9" s="1"/>
  <c r="R103" i="9"/>
  <c r="C103" i="9"/>
  <c r="O103" i="9" s="1"/>
  <c r="P103" i="9" s="1"/>
  <c r="X102" i="9"/>
  <c r="V102" i="9"/>
  <c r="W102" i="9" s="1"/>
  <c r="T102" i="9"/>
  <c r="U102" i="9" s="1"/>
  <c r="R102" i="9"/>
  <c r="C102" i="9"/>
  <c r="O102" i="9" s="1"/>
  <c r="P102" i="9" s="1"/>
  <c r="X101" i="9"/>
  <c r="V101" i="9"/>
  <c r="W101" i="9" s="1"/>
  <c r="T101" i="9"/>
  <c r="U101" i="9" s="1"/>
  <c r="R101" i="9"/>
  <c r="C101" i="9"/>
  <c r="O101" i="9" s="1"/>
  <c r="P101" i="9" s="1"/>
  <c r="X98" i="9"/>
  <c r="V98" i="9"/>
  <c r="W98" i="9" s="1"/>
  <c r="T98" i="9"/>
  <c r="U98" i="9" s="1"/>
  <c r="R98" i="9"/>
  <c r="C98" i="9"/>
  <c r="X97" i="9"/>
  <c r="V97" i="9"/>
  <c r="W97" i="9" s="1"/>
  <c r="T97" i="9"/>
  <c r="U97" i="9" s="1"/>
  <c r="R97" i="9"/>
  <c r="C97" i="9"/>
  <c r="O97" i="9" s="1"/>
  <c r="P97" i="9" s="1"/>
  <c r="X96" i="9"/>
  <c r="V96" i="9"/>
  <c r="W96" i="9" s="1"/>
  <c r="T96" i="9"/>
  <c r="U96" i="9" s="1"/>
  <c r="R96" i="9"/>
  <c r="C96" i="9"/>
  <c r="O96" i="9" s="1"/>
  <c r="P96" i="9" s="1"/>
  <c r="X93" i="9"/>
  <c r="V93" i="9"/>
  <c r="W93" i="9" s="1"/>
  <c r="T93" i="9"/>
  <c r="U93" i="9" s="1"/>
  <c r="R93" i="9"/>
  <c r="C93" i="9"/>
  <c r="X92" i="9"/>
  <c r="V92" i="9"/>
  <c r="W92" i="9" s="1"/>
  <c r="T92" i="9"/>
  <c r="U92" i="9" s="1"/>
  <c r="R92" i="9"/>
  <c r="C92" i="9"/>
  <c r="O92" i="9" s="1"/>
  <c r="P92" i="9" s="1"/>
  <c r="X91" i="9"/>
  <c r="V91" i="9"/>
  <c r="W91" i="9" s="1"/>
  <c r="T91" i="9"/>
  <c r="U91" i="9" s="1"/>
  <c r="R91" i="9"/>
  <c r="C91" i="9"/>
  <c r="O91" i="9" s="1"/>
  <c r="P91" i="9" s="1"/>
  <c r="X90" i="9"/>
  <c r="V90" i="9"/>
  <c r="W90" i="9" s="1"/>
  <c r="T90" i="9"/>
  <c r="U90" i="9" s="1"/>
  <c r="R90" i="9"/>
  <c r="C90" i="9"/>
  <c r="O90" i="9" s="1"/>
  <c r="P90" i="9" s="1"/>
  <c r="X87" i="9"/>
  <c r="V87" i="9"/>
  <c r="W87" i="9" s="1"/>
  <c r="T87" i="9"/>
  <c r="U87" i="9" s="1"/>
  <c r="R87" i="9"/>
  <c r="C87" i="9"/>
  <c r="O87" i="9" s="1"/>
  <c r="P87" i="9" s="1"/>
  <c r="X86" i="9"/>
  <c r="V86" i="9"/>
  <c r="W86" i="9" s="1"/>
  <c r="T86" i="9"/>
  <c r="U86" i="9" s="1"/>
  <c r="R86" i="9"/>
  <c r="C86" i="9"/>
  <c r="O86" i="9" s="1"/>
  <c r="P86" i="9" s="1"/>
  <c r="X85" i="9"/>
  <c r="V85" i="9"/>
  <c r="W85" i="9" s="1"/>
  <c r="T85" i="9"/>
  <c r="U85" i="9" s="1"/>
  <c r="R85" i="9"/>
  <c r="C85" i="9"/>
  <c r="O85" i="9" s="1"/>
  <c r="P85" i="9" s="1"/>
  <c r="X82" i="9"/>
  <c r="V82" i="9"/>
  <c r="W82" i="9" s="1"/>
  <c r="T82" i="9"/>
  <c r="U82" i="9" s="1"/>
  <c r="R82" i="9"/>
  <c r="C82" i="9"/>
  <c r="O82" i="9" s="1"/>
  <c r="P82" i="9" s="1"/>
  <c r="X81" i="9"/>
  <c r="V81" i="9"/>
  <c r="W81" i="9" s="1"/>
  <c r="T81" i="9"/>
  <c r="U81" i="9" s="1"/>
  <c r="R81" i="9"/>
  <c r="C81" i="9"/>
  <c r="X80" i="9"/>
  <c r="V80" i="9"/>
  <c r="W80" i="9" s="1"/>
  <c r="T80" i="9"/>
  <c r="U80" i="9" s="1"/>
  <c r="R80" i="9"/>
  <c r="C80" i="9"/>
  <c r="O80" i="9" s="1"/>
  <c r="P80" i="9" s="1"/>
  <c r="X79" i="9"/>
  <c r="V79" i="9"/>
  <c r="W79" i="9" s="1"/>
  <c r="T79" i="9"/>
  <c r="U79" i="9" s="1"/>
  <c r="R79" i="9"/>
  <c r="C79" i="9"/>
  <c r="O79" i="9" s="1"/>
  <c r="P79" i="9" s="1"/>
  <c r="X76" i="9"/>
  <c r="V76" i="9"/>
  <c r="W76" i="9" s="1"/>
  <c r="T76" i="9"/>
  <c r="U76" i="9" s="1"/>
  <c r="R76" i="9"/>
  <c r="C76" i="9"/>
  <c r="O76" i="9" s="1"/>
  <c r="P76" i="9" s="1"/>
  <c r="X73" i="9"/>
  <c r="V73" i="9"/>
  <c r="W73" i="9" s="1"/>
  <c r="T73" i="9"/>
  <c r="U73" i="9" s="1"/>
  <c r="R73" i="9"/>
  <c r="C73" i="9"/>
  <c r="O73" i="9" s="1"/>
  <c r="P73" i="9" s="1"/>
  <c r="X72" i="9"/>
  <c r="V72" i="9"/>
  <c r="W72" i="9" s="1"/>
  <c r="T72" i="9"/>
  <c r="U72" i="9" s="1"/>
  <c r="R72" i="9"/>
  <c r="C72" i="9"/>
  <c r="X75" i="9"/>
  <c r="V75" i="9"/>
  <c r="W75" i="9" s="1"/>
  <c r="T75" i="9"/>
  <c r="U75" i="9" s="1"/>
  <c r="R75" i="9"/>
  <c r="C75" i="9"/>
  <c r="O75" i="9" s="1"/>
  <c r="P75" i="9" s="1"/>
  <c r="X74" i="9"/>
  <c r="V74" i="9"/>
  <c r="W74" i="9" s="1"/>
  <c r="T74" i="9"/>
  <c r="U74" i="9" s="1"/>
  <c r="R74" i="9"/>
  <c r="C74" i="9"/>
  <c r="O74" i="9" s="1"/>
  <c r="P74" i="9" s="1"/>
  <c r="X71" i="9"/>
  <c r="V71" i="9"/>
  <c r="W71" i="9" s="1"/>
  <c r="T71" i="9"/>
  <c r="U71" i="9" s="1"/>
  <c r="R71" i="9"/>
  <c r="C71" i="9"/>
  <c r="O71" i="9" s="1"/>
  <c r="P71" i="9" s="1"/>
  <c r="X70" i="9"/>
  <c r="V70" i="9"/>
  <c r="W70" i="9" s="1"/>
  <c r="T70" i="9"/>
  <c r="U70" i="9" s="1"/>
  <c r="R70" i="9"/>
  <c r="C70" i="9"/>
  <c r="O70" i="9" s="1"/>
  <c r="P70" i="9" s="1"/>
  <c r="X69" i="9"/>
  <c r="V69" i="9"/>
  <c r="W69" i="9" s="1"/>
  <c r="T69" i="9"/>
  <c r="U69" i="9" s="1"/>
  <c r="R69" i="9"/>
  <c r="C69" i="9"/>
  <c r="O69" i="9" s="1"/>
  <c r="P69" i="9" s="1"/>
  <c r="X68" i="9"/>
  <c r="V68" i="9"/>
  <c r="W68" i="9" s="1"/>
  <c r="T68" i="9"/>
  <c r="U68" i="9" s="1"/>
  <c r="R68" i="9"/>
  <c r="C68" i="9"/>
  <c r="O68" i="9" s="1"/>
  <c r="P68" i="9" s="1"/>
  <c r="X65" i="9"/>
  <c r="V65" i="9"/>
  <c r="W65" i="9" s="1"/>
  <c r="T65" i="9"/>
  <c r="U65" i="9" s="1"/>
  <c r="R65" i="9"/>
  <c r="C65" i="9"/>
  <c r="O65" i="9" s="1"/>
  <c r="P65" i="9" s="1"/>
  <c r="X62" i="9"/>
  <c r="V62" i="9"/>
  <c r="W62" i="9" s="1"/>
  <c r="T62" i="9"/>
  <c r="U62" i="9" s="1"/>
  <c r="R62" i="9"/>
  <c r="C62" i="9"/>
  <c r="X61" i="9"/>
  <c r="V61" i="9"/>
  <c r="W61" i="9" s="1"/>
  <c r="T61" i="9"/>
  <c r="U61" i="9" s="1"/>
  <c r="R61" i="9"/>
  <c r="C61" i="9"/>
  <c r="O61" i="9" s="1"/>
  <c r="P61" i="9" s="1"/>
  <c r="X64" i="9"/>
  <c r="V64" i="9"/>
  <c r="W64" i="9" s="1"/>
  <c r="T64" i="9"/>
  <c r="U64" i="9" s="1"/>
  <c r="R64" i="9"/>
  <c r="C64" i="9"/>
  <c r="O64" i="9" s="1"/>
  <c r="P64" i="9" s="1"/>
  <c r="X63" i="9"/>
  <c r="V63" i="9"/>
  <c r="W63" i="9" s="1"/>
  <c r="T63" i="9"/>
  <c r="U63" i="9" s="1"/>
  <c r="R63" i="9"/>
  <c r="C63" i="9"/>
  <c r="X60" i="9"/>
  <c r="V60" i="9"/>
  <c r="W60" i="9" s="1"/>
  <c r="T60" i="9"/>
  <c r="U60" i="9" s="1"/>
  <c r="R60" i="9"/>
  <c r="C60" i="9"/>
  <c r="O60" i="9" s="1"/>
  <c r="P60" i="9" s="1"/>
  <c r="X59" i="9"/>
  <c r="V59" i="9"/>
  <c r="W59" i="9" s="1"/>
  <c r="T59" i="9"/>
  <c r="U59" i="9" s="1"/>
  <c r="R59" i="9"/>
  <c r="C59" i="9"/>
  <c r="O59" i="9" s="1"/>
  <c r="P59" i="9" s="1"/>
  <c r="X58" i="9"/>
  <c r="V58" i="9"/>
  <c r="W58" i="9" s="1"/>
  <c r="T58" i="9"/>
  <c r="U58" i="9" s="1"/>
  <c r="R58" i="9"/>
  <c r="C58" i="9"/>
  <c r="O58" i="9" s="1"/>
  <c r="P58" i="9" s="1"/>
  <c r="X57" i="9"/>
  <c r="V57" i="9"/>
  <c r="W57" i="9" s="1"/>
  <c r="T57" i="9"/>
  <c r="U57" i="9" s="1"/>
  <c r="R57" i="9"/>
  <c r="C57" i="9"/>
  <c r="O57" i="9" s="1"/>
  <c r="P57" i="9" s="1"/>
  <c r="X54" i="9"/>
  <c r="V54" i="9"/>
  <c r="W54" i="9" s="1"/>
  <c r="T54" i="9"/>
  <c r="U54" i="9" s="1"/>
  <c r="R54" i="9"/>
  <c r="C54" i="9"/>
  <c r="O54" i="9" s="1"/>
  <c r="P54" i="9" s="1"/>
  <c r="X51" i="9"/>
  <c r="V51" i="9"/>
  <c r="W51" i="9" s="1"/>
  <c r="T51" i="9"/>
  <c r="U51" i="9" s="1"/>
  <c r="R51" i="9"/>
  <c r="C51" i="9"/>
  <c r="O51" i="9" s="1"/>
  <c r="P51" i="9" s="1"/>
  <c r="X50" i="9"/>
  <c r="V50" i="9"/>
  <c r="W50" i="9" s="1"/>
  <c r="T50" i="9"/>
  <c r="U50" i="9" s="1"/>
  <c r="R50" i="9"/>
  <c r="C50" i="9"/>
  <c r="O50" i="9" s="1"/>
  <c r="P50" i="9" s="1"/>
  <c r="X53" i="9"/>
  <c r="V53" i="9"/>
  <c r="W53" i="9" s="1"/>
  <c r="T53" i="9"/>
  <c r="U53" i="9" s="1"/>
  <c r="R53" i="9"/>
  <c r="C53" i="9"/>
  <c r="X52" i="9"/>
  <c r="V52" i="9"/>
  <c r="W52" i="9" s="1"/>
  <c r="T52" i="9"/>
  <c r="U52" i="9" s="1"/>
  <c r="R52" i="9"/>
  <c r="C52" i="9"/>
  <c r="O52" i="9" s="1"/>
  <c r="P52" i="9" s="1"/>
  <c r="X49" i="9"/>
  <c r="V49" i="9"/>
  <c r="W49" i="9" s="1"/>
  <c r="T49" i="9"/>
  <c r="U49" i="9" s="1"/>
  <c r="R49" i="9"/>
  <c r="C49" i="9"/>
  <c r="O49" i="9" s="1"/>
  <c r="P49" i="9" s="1"/>
  <c r="X48" i="9"/>
  <c r="V48" i="9"/>
  <c r="W48" i="9" s="1"/>
  <c r="T48" i="9"/>
  <c r="U48" i="9" s="1"/>
  <c r="R48" i="9"/>
  <c r="C48" i="9"/>
  <c r="O48" i="9" s="1"/>
  <c r="P48" i="9" s="1"/>
  <c r="X47" i="9"/>
  <c r="V47" i="9"/>
  <c r="W47" i="9" s="1"/>
  <c r="T47" i="9"/>
  <c r="U47" i="9" s="1"/>
  <c r="R47" i="9"/>
  <c r="C47" i="9"/>
  <c r="O47" i="9" s="1"/>
  <c r="P47" i="9" s="1"/>
  <c r="X46" i="9"/>
  <c r="V46" i="9"/>
  <c r="W46" i="9" s="1"/>
  <c r="T46" i="9"/>
  <c r="U46" i="9" s="1"/>
  <c r="R46" i="9"/>
  <c r="C46" i="9"/>
  <c r="O46" i="9" s="1"/>
  <c r="P46" i="9" s="1"/>
  <c r="X43" i="9"/>
  <c r="V43" i="9"/>
  <c r="W43" i="9" s="1"/>
  <c r="T43" i="9"/>
  <c r="U43" i="9" s="1"/>
  <c r="R43" i="9"/>
  <c r="C43" i="9"/>
  <c r="O43" i="9" s="1"/>
  <c r="P43" i="9" s="1"/>
  <c r="X40" i="9"/>
  <c r="V40" i="9"/>
  <c r="W40" i="9" s="1"/>
  <c r="T40" i="9"/>
  <c r="U40" i="9" s="1"/>
  <c r="R40" i="9"/>
  <c r="C40" i="9"/>
  <c r="O40" i="9" s="1"/>
  <c r="P40" i="9" s="1"/>
  <c r="X39" i="9"/>
  <c r="V39" i="9"/>
  <c r="W39" i="9" s="1"/>
  <c r="T39" i="9"/>
  <c r="U39" i="9" s="1"/>
  <c r="R39" i="9"/>
  <c r="C39" i="9"/>
  <c r="O39" i="9" s="1"/>
  <c r="P39" i="9" s="1"/>
  <c r="X42" i="9"/>
  <c r="V42" i="9"/>
  <c r="W42" i="9" s="1"/>
  <c r="T42" i="9"/>
  <c r="U42" i="9" s="1"/>
  <c r="R42" i="9"/>
  <c r="C42" i="9"/>
  <c r="O42" i="9" s="1"/>
  <c r="P42" i="9" s="1"/>
  <c r="X41" i="9"/>
  <c r="V41" i="9"/>
  <c r="W41" i="9" s="1"/>
  <c r="T41" i="9"/>
  <c r="U41" i="9" s="1"/>
  <c r="R41" i="9"/>
  <c r="C41" i="9"/>
  <c r="O41" i="9" s="1"/>
  <c r="P41" i="9" s="1"/>
  <c r="X38" i="9"/>
  <c r="V38" i="9"/>
  <c r="W38" i="9" s="1"/>
  <c r="T38" i="9"/>
  <c r="U38" i="9" s="1"/>
  <c r="R38" i="9"/>
  <c r="C38" i="9"/>
  <c r="O38" i="9" s="1"/>
  <c r="P38" i="9" s="1"/>
  <c r="X37" i="9"/>
  <c r="V37" i="9"/>
  <c r="W37" i="9" s="1"/>
  <c r="T37" i="9"/>
  <c r="U37" i="9" s="1"/>
  <c r="R37" i="9"/>
  <c r="C37" i="9"/>
  <c r="O37" i="9" s="1"/>
  <c r="P37" i="9" s="1"/>
  <c r="X36" i="9"/>
  <c r="V36" i="9"/>
  <c r="W36" i="9" s="1"/>
  <c r="T36" i="9"/>
  <c r="U36" i="9" s="1"/>
  <c r="R36" i="9"/>
  <c r="C36" i="9"/>
  <c r="X35" i="9"/>
  <c r="V35" i="9"/>
  <c r="W35" i="9" s="1"/>
  <c r="T35" i="9"/>
  <c r="U35" i="9" s="1"/>
  <c r="R35" i="9"/>
  <c r="C35" i="9"/>
  <c r="O35" i="9" s="1"/>
  <c r="P35" i="9" s="1"/>
  <c r="X32" i="9"/>
  <c r="V32" i="9"/>
  <c r="W32" i="9" s="1"/>
  <c r="T32" i="9"/>
  <c r="U32" i="9" s="1"/>
  <c r="R32" i="9"/>
  <c r="C32" i="9"/>
  <c r="O32" i="9" s="1"/>
  <c r="P32" i="9" s="1"/>
  <c r="X31" i="9"/>
  <c r="V31" i="9"/>
  <c r="W31" i="9" s="1"/>
  <c r="T31" i="9"/>
  <c r="U31" i="9" s="1"/>
  <c r="R31" i="9"/>
  <c r="C31" i="9"/>
  <c r="O31" i="9" s="1"/>
  <c r="P31" i="9" s="1"/>
  <c r="X30" i="9"/>
  <c r="V30" i="9"/>
  <c r="W30" i="9" s="1"/>
  <c r="T30" i="9"/>
  <c r="U30" i="9" s="1"/>
  <c r="R30" i="9"/>
  <c r="C30" i="9"/>
  <c r="O30" i="9" s="1"/>
  <c r="P30" i="9" s="1"/>
  <c r="X27" i="9"/>
  <c r="V27" i="9"/>
  <c r="W27" i="9" s="1"/>
  <c r="T27" i="9"/>
  <c r="U27" i="9" s="1"/>
  <c r="R27" i="9"/>
  <c r="C27" i="9"/>
  <c r="O27" i="9" s="1"/>
  <c r="P27" i="9" s="1"/>
  <c r="X26" i="9"/>
  <c r="V26" i="9"/>
  <c r="W26" i="9" s="1"/>
  <c r="T26" i="9"/>
  <c r="U26" i="9" s="1"/>
  <c r="R26" i="9"/>
  <c r="C26" i="9"/>
  <c r="O26" i="9" s="1"/>
  <c r="P26" i="9" s="1"/>
  <c r="X25" i="9"/>
  <c r="V25" i="9"/>
  <c r="W25" i="9" s="1"/>
  <c r="T25" i="9"/>
  <c r="U25" i="9" s="1"/>
  <c r="R25" i="9"/>
  <c r="C25" i="9"/>
  <c r="O25" i="9" s="1"/>
  <c r="P25" i="9" s="1"/>
  <c r="X24" i="9"/>
  <c r="V24" i="9"/>
  <c r="W24" i="9" s="1"/>
  <c r="T24" i="9"/>
  <c r="U24" i="9" s="1"/>
  <c r="R24" i="9"/>
  <c r="C24" i="9"/>
  <c r="O24" i="9" s="1"/>
  <c r="P24" i="9" s="1"/>
  <c r="X21" i="9"/>
  <c r="V21" i="9"/>
  <c r="W21" i="9" s="1"/>
  <c r="T21" i="9"/>
  <c r="U21" i="9" s="1"/>
  <c r="R21" i="9"/>
  <c r="C21" i="9"/>
  <c r="O21" i="9" s="1"/>
  <c r="P21" i="9" s="1"/>
  <c r="X20" i="9"/>
  <c r="V20" i="9"/>
  <c r="T20" i="9"/>
  <c r="U20" i="9" s="1"/>
  <c r="R20" i="9"/>
  <c r="C20" i="9"/>
  <c r="O20" i="9" s="1"/>
  <c r="P20" i="9" s="1"/>
  <c r="X19" i="9"/>
  <c r="V19" i="9"/>
  <c r="T19" i="9"/>
  <c r="U19" i="9" s="1"/>
  <c r="R19" i="9"/>
  <c r="C19" i="9"/>
  <c r="O19" i="9" s="1"/>
  <c r="P19" i="9" s="1"/>
  <c r="X16" i="9"/>
  <c r="V16" i="9"/>
  <c r="W16" i="9" s="1"/>
  <c r="T16" i="9"/>
  <c r="R16" i="9"/>
  <c r="C16" i="9"/>
  <c r="O16" i="9" s="1"/>
  <c r="P16" i="9" s="1"/>
  <c r="X15" i="9"/>
  <c r="V15" i="9"/>
  <c r="W15" i="9" s="1"/>
  <c r="T15" i="9"/>
  <c r="U15" i="9" s="1"/>
  <c r="R15" i="9"/>
  <c r="C15" i="9"/>
  <c r="O15" i="9" s="1"/>
  <c r="P15" i="9" s="1"/>
  <c r="X14" i="9"/>
  <c r="V14" i="9"/>
  <c r="W14" i="9" s="1"/>
  <c r="T14" i="9"/>
  <c r="U14" i="9" s="1"/>
  <c r="R14" i="9"/>
  <c r="C14" i="9"/>
  <c r="O14" i="9" s="1"/>
  <c r="P14" i="9" s="1"/>
  <c r="O13" i="9"/>
  <c r="X12" i="9"/>
  <c r="V12" i="9"/>
  <c r="W12" i="9" s="1"/>
  <c r="T12" i="9"/>
  <c r="U12" i="9" s="1"/>
  <c r="R12" i="9"/>
  <c r="C12" i="9"/>
  <c r="O12" i="9" s="1"/>
  <c r="P12" i="9" s="1"/>
  <c r="X11" i="9"/>
  <c r="V11" i="9"/>
  <c r="W11" i="9" s="1"/>
  <c r="T11" i="9"/>
  <c r="U11" i="9" s="1"/>
  <c r="R11" i="9"/>
  <c r="C11" i="9"/>
  <c r="O11" i="9" s="1"/>
  <c r="P11" i="9" s="1"/>
  <c r="X10" i="9"/>
  <c r="V10" i="9"/>
  <c r="W10" i="9" s="1"/>
  <c r="T10" i="9"/>
  <c r="U10" i="9" s="1"/>
  <c r="R10" i="9"/>
  <c r="C10" i="9"/>
  <c r="O10" i="9" s="1"/>
  <c r="P10" i="9" s="1"/>
  <c r="X9" i="9"/>
  <c r="V9" i="9"/>
  <c r="W9" i="9" s="1"/>
  <c r="T9" i="9"/>
  <c r="U9" i="9" s="1"/>
  <c r="R9" i="9"/>
  <c r="C9" i="9"/>
  <c r="O9" i="9" s="1"/>
  <c r="P9" i="9" s="1"/>
  <c r="X8" i="9"/>
  <c r="V8" i="9"/>
  <c r="W8" i="9" s="1"/>
  <c r="T8" i="9"/>
  <c r="U8" i="9" s="1"/>
  <c r="R8" i="9"/>
  <c r="C8" i="9"/>
  <c r="O8" i="9" s="1"/>
  <c r="P8" i="9" s="1"/>
  <c r="X7" i="9"/>
  <c r="V7" i="9"/>
  <c r="W7" i="9" s="1"/>
  <c r="T7" i="9"/>
  <c r="U7" i="9" s="1"/>
  <c r="R7" i="9"/>
  <c r="C7" i="9"/>
  <c r="O7" i="9" s="1"/>
  <c r="P7" i="9" s="1"/>
  <c r="X6" i="9"/>
  <c r="V6" i="9"/>
  <c r="W6" i="9" s="1"/>
  <c r="T6" i="9"/>
  <c r="U6" i="9" s="1"/>
  <c r="R6" i="9"/>
  <c r="C6" i="9"/>
  <c r="O6" i="9" s="1"/>
  <c r="P6" i="9" s="1"/>
  <c r="X5" i="9"/>
  <c r="V5" i="9"/>
  <c r="W5" i="9" s="1"/>
  <c r="T5" i="9"/>
  <c r="U5" i="9" s="1"/>
  <c r="R5" i="9"/>
  <c r="C5" i="9"/>
  <c r="O5" i="9" s="1"/>
  <c r="P5" i="9" s="1"/>
  <c r="X4" i="9"/>
  <c r="V4" i="9"/>
  <c r="W4" i="9" s="1"/>
  <c r="T4" i="9"/>
  <c r="U4" i="9" s="1"/>
  <c r="R4" i="9"/>
  <c r="C4" i="9"/>
  <c r="O4" i="9" s="1"/>
  <c r="P4" i="9" s="1"/>
  <c r="X3" i="9"/>
  <c r="V3" i="9"/>
  <c r="W3" i="9" s="1"/>
  <c r="T3" i="9"/>
  <c r="U3" i="9" s="1"/>
  <c r="R3" i="9"/>
  <c r="C3" i="9"/>
  <c r="O3" i="9" s="1"/>
  <c r="P3" i="9" s="1"/>
  <c r="X9" i="17"/>
  <c r="V9" i="17"/>
  <c r="W9" i="17"/>
  <c r="T9" i="17"/>
  <c r="U9" i="17"/>
  <c r="R9" i="17"/>
  <c r="O9" i="17"/>
  <c r="P9" i="17"/>
  <c r="X8" i="17"/>
  <c r="V8" i="17"/>
  <c r="W8" i="17"/>
  <c r="T8" i="17"/>
  <c r="U8" i="17"/>
  <c r="R8" i="17"/>
  <c r="O8" i="17"/>
  <c r="P8" i="17"/>
  <c r="X7" i="17"/>
  <c r="V7" i="17"/>
  <c r="W7" i="17"/>
  <c r="T7" i="17"/>
  <c r="U7" i="17"/>
  <c r="R7" i="17"/>
  <c r="O7" i="17"/>
  <c r="P7" i="17"/>
  <c r="X6" i="17"/>
  <c r="V6" i="17"/>
  <c r="W6" i="17"/>
  <c r="T6" i="17"/>
  <c r="U6" i="17"/>
  <c r="R6" i="17"/>
  <c r="O6" i="17"/>
  <c r="P6" i="17"/>
  <c r="X5" i="17"/>
  <c r="V5" i="17"/>
  <c r="W5" i="17"/>
  <c r="T5" i="17"/>
  <c r="U5" i="17"/>
  <c r="R5" i="17"/>
  <c r="O5" i="17"/>
  <c r="P5" i="17"/>
  <c r="X4" i="17"/>
  <c r="V4" i="17"/>
  <c r="W4" i="17"/>
  <c r="T4" i="17"/>
  <c r="U4" i="17"/>
  <c r="R4" i="17"/>
  <c r="O4" i="17"/>
  <c r="P4" i="17"/>
  <c r="X3" i="17"/>
  <c r="V3" i="17"/>
  <c r="W3" i="17"/>
  <c r="T3" i="17"/>
  <c r="U3" i="17"/>
  <c r="R3" i="17"/>
  <c r="O3" i="17"/>
  <c r="P3" i="17"/>
  <c r="X2" i="17"/>
  <c r="V2" i="17"/>
  <c r="W2" i="17"/>
  <c r="T2" i="17"/>
  <c r="U2" i="17"/>
  <c r="R2" i="17"/>
  <c r="O2" i="17"/>
  <c r="P2" i="17"/>
  <c r="X7" i="6"/>
  <c r="V7" i="6"/>
  <c r="W7" i="6"/>
  <c r="T7" i="6"/>
  <c r="U7" i="6"/>
  <c r="R7" i="6"/>
  <c r="O7" i="6"/>
  <c r="P7" i="6"/>
  <c r="X6" i="6"/>
  <c r="V6" i="6"/>
  <c r="W6" i="6"/>
  <c r="T6" i="6"/>
  <c r="U6" i="6"/>
  <c r="R6" i="6"/>
  <c r="O6" i="6"/>
  <c r="P6" i="6"/>
  <c r="X5" i="6"/>
  <c r="V5" i="6"/>
  <c r="W5" i="6"/>
  <c r="T5" i="6"/>
  <c r="R5" i="6"/>
  <c r="O5" i="6"/>
  <c r="P5" i="6"/>
  <c r="X4" i="6"/>
  <c r="V4" i="6"/>
  <c r="W4" i="6"/>
  <c r="T4" i="6"/>
  <c r="U4" i="6"/>
  <c r="R4" i="6"/>
  <c r="O4" i="6"/>
  <c r="P4" i="6"/>
  <c r="X3" i="6"/>
  <c r="V3" i="6"/>
  <c r="W3" i="6"/>
  <c r="T3" i="6"/>
  <c r="U3" i="6"/>
  <c r="R3" i="6"/>
  <c r="O3" i="6"/>
  <c r="P3" i="6"/>
  <c r="O2" i="6"/>
  <c r="Y224" i="3"/>
  <c r="W224" i="3"/>
  <c r="X224" i="3" s="1"/>
  <c r="U224" i="3"/>
  <c r="V224" i="3" s="1"/>
  <c r="S224" i="3"/>
  <c r="P224" i="3"/>
  <c r="Y223" i="3"/>
  <c r="W223" i="3"/>
  <c r="X223" i="3" s="1"/>
  <c r="U223" i="3"/>
  <c r="V223" i="3" s="1"/>
  <c r="S223" i="3"/>
  <c r="P223" i="3"/>
  <c r="Y222" i="3"/>
  <c r="W222" i="3"/>
  <c r="X222" i="3" s="1"/>
  <c r="U222" i="3"/>
  <c r="V222" i="3" s="1"/>
  <c r="S222" i="3"/>
  <c r="P222" i="3"/>
  <c r="Y221" i="3"/>
  <c r="W221" i="3"/>
  <c r="X221" i="3" s="1"/>
  <c r="U221" i="3"/>
  <c r="V221" i="3" s="1"/>
  <c r="S221" i="3"/>
  <c r="P221" i="3"/>
  <c r="Y218" i="3"/>
  <c r="W218" i="3"/>
  <c r="X218" i="3" s="1"/>
  <c r="U218" i="3"/>
  <c r="V218" i="3" s="1"/>
  <c r="S218" i="3"/>
  <c r="P218" i="3"/>
  <c r="Y217" i="3"/>
  <c r="W217" i="3"/>
  <c r="X217" i="3" s="1"/>
  <c r="U217" i="3"/>
  <c r="V217" i="3" s="1"/>
  <c r="S217" i="3"/>
  <c r="P217" i="3"/>
  <c r="Y216" i="3"/>
  <c r="W216" i="3"/>
  <c r="X216" i="3" s="1"/>
  <c r="U216" i="3"/>
  <c r="V216" i="3" s="1"/>
  <c r="S216" i="3"/>
  <c r="P216" i="3"/>
  <c r="Y215" i="3"/>
  <c r="W215" i="3"/>
  <c r="X215" i="3" s="1"/>
  <c r="U215" i="3"/>
  <c r="V215" i="3" s="1"/>
  <c r="S215" i="3"/>
  <c r="P215" i="3"/>
  <c r="Y214" i="3"/>
  <c r="W214" i="3"/>
  <c r="X214" i="3" s="1"/>
  <c r="U214" i="3"/>
  <c r="V214" i="3" s="1"/>
  <c r="S214" i="3"/>
  <c r="P214" i="3"/>
  <c r="Y213" i="3"/>
  <c r="W213" i="3"/>
  <c r="X213" i="3" s="1"/>
  <c r="U213" i="3"/>
  <c r="V213" i="3" s="1"/>
  <c r="S213" i="3"/>
  <c r="P213" i="3"/>
  <c r="Y212" i="3"/>
  <c r="W212" i="3"/>
  <c r="X212" i="3" s="1"/>
  <c r="U212" i="3"/>
  <c r="V212" i="3" s="1"/>
  <c r="S212" i="3"/>
  <c r="P212" i="3"/>
  <c r="Y211" i="3"/>
  <c r="W211" i="3"/>
  <c r="X211" i="3" s="1"/>
  <c r="U211" i="3"/>
  <c r="V211" i="3" s="1"/>
  <c r="S211" i="3"/>
  <c r="P211" i="3"/>
  <c r="Y210" i="3"/>
  <c r="W210" i="3"/>
  <c r="X210" i="3" s="1"/>
  <c r="U210" i="3"/>
  <c r="V210" i="3" s="1"/>
  <c r="S210" i="3"/>
  <c r="P210" i="3"/>
  <c r="Y209" i="3"/>
  <c r="W209" i="3"/>
  <c r="X209" i="3" s="1"/>
  <c r="U209" i="3"/>
  <c r="V209" i="3" s="1"/>
  <c r="S209" i="3"/>
  <c r="P209" i="3"/>
  <c r="Y208" i="3"/>
  <c r="W208" i="3"/>
  <c r="X208" i="3" s="1"/>
  <c r="U208" i="3"/>
  <c r="V208" i="3" s="1"/>
  <c r="S208" i="3"/>
  <c r="P208" i="3"/>
  <c r="Y207" i="3"/>
  <c r="W207" i="3"/>
  <c r="X207" i="3" s="1"/>
  <c r="U207" i="3"/>
  <c r="V207" i="3" s="1"/>
  <c r="S207" i="3"/>
  <c r="P207" i="3"/>
  <c r="Y206" i="3"/>
  <c r="W206" i="3"/>
  <c r="X206" i="3" s="1"/>
  <c r="U206" i="3"/>
  <c r="V206" i="3" s="1"/>
  <c r="S206" i="3"/>
  <c r="P206" i="3"/>
  <c r="Y205" i="3"/>
  <c r="W205" i="3"/>
  <c r="X205" i="3" s="1"/>
  <c r="U205" i="3"/>
  <c r="V205" i="3" s="1"/>
  <c r="S205" i="3"/>
  <c r="P205" i="3"/>
  <c r="Y204" i="3"/>
  <c r="W204" i="3"/>
  <c r="X204" i="3" s="1"/>
  <c r="U204" i="3"/>
  <c r="V204" i="3" s="1"/>
  <c r="S204" i="3"/>
  <c r="P204" i="3"/>
  <c r="Y203" i="3"/>
  <c r="W203" i="3"/>
  <c r="X203" i="3" s="1"/>
  <c r="U203" i="3"/>
  <c r="V203" i="3" s="1"/>
  <c r="S203" i="3"/>
  <c r="P203" i="3"/>
  <c r="Y202" i="3"/>
  <c r="W202" i="3"/>
  <c r="X202" i="3" s="1"/>
  <c r="U202" i="3"/>
  <c r="V202" i="3" s="1"/>
  <c r="S202" i="3"/>
  <c r="P202" i="3"/>
  <c r="Y201" i="3"/>
  <c r="W201" i="3"/>
  <c r="X201" i="3" s="1"/>
  <c r="U201" i="3"/>
  <c r="V201" i="3" s="1"/>
  <c r="S201" i="3"/>
  <c r="P201" i="3"/>
  <c r="Y200" i="3"/>
  <c r="W200" i="3"/>
  <c r="X200" i="3" s="1"/>
  <c r="U200" i="3"/>
  <c r="V200" i="3" s="1"/>
  <c r="S200" i="3"/>
  <c r="P200" i="3"/>
  <c r="Y199" i="3"/>
  <c r="W199" i="3"/>
  <c r="X199" i="3" s="1"/>
  <c r="U199" i="3"/>
  <c r="V199" i="3" s="1"/>
  <c r="S199" i="3"/>
  <c r="P199" i="3"/>
  <c r="Y198" i="3"/>
  <c r="W198" i="3"/>
  <c r="X198" i="3" s="1"/>
  <c r="U198" i="3"/>
  <c r="V198" i="3" s="1"/>
  <c r="S198" i="3"/>
  <c r="P198" i="3"/>
  <c r="Y197" i="3"/>
  <c r="W197" i="3"/>
  <c r="X197" i="3" s="1"/>
  <c r="U197" i="3"/>
  <c r="V197" i="3" s="1"/>
  <c r="S197" i="3"/>
  <c r="P197" i="3"/>
  <c r="Y196" i="3"/>
  <c r="W196" i="3"/>
  <c r="X196" i="3" s="1"/>
  <c r="U196" i="3"/>
  <c r="V196" i="3" s="1"/>
  <c r="S196" i="3"/>
  <c r="P196" i="3"/>
  <c r="Y195" i="3"/>
  <c r="W195" i="3"/>
  <c r="X195" i="3" s="1"/>
  <c r="U195" i="3"/>
  <c r="V195" i="3" s="1"/>
  <c r="S195" i="3"/>
  <c r="P195" i="3"/>
  <c r="Y194" i="3"/>
  <c r="W194" i="3"/>
  <c r="X194" i="3" s="1"/>
  <c r="U194" i="3"/>
  <c r="V194" i="3" s="1"/>
  <c r="S194" i="3"/>
  <c r="P194" i="3"/>
  <c r="Y193" i="3"/>
  <c r="W193" i="3"/>
  <c r="X193" i="3" s="1"/>
  <c r="U193" i="3"/>
  <c r="V193" i="3" s="1"/>
  <c r="S193" i="3"/>
  <c r="P193" i="3"/>
  <c r="Y192" i="3"/>
  <c r="W192" i="3"/>
  <c r="X192" i="3" s="1"/>
  <c r="U192" i="3"/>
  <c r="V192" i="3" s="1"/>
  <c r="S192" i="3"/>
  <c r="P192" i="3"/>
  <c r="Y191" i="3"/>
  <c r="W191" i="3"/>
  <c r="X191" i="3" s="1"/>
  <c r="U191" i="3"/>
  <c r="V191" i="3" s="1"/>
  <c r="S191" i="3"/>
  <c r="P191" i="3"/>
  <c r="Y190" i="3"/>
  <c r="W190" i="3"/>
  <c r="X190" i="3" s="1"/>
  <c r="U190" i="3"/>
  <c r="V190" i="3" s="1"/>
  <c r="S190" i="3"/>
  <c r="P190" i="3"/>
  <c r="Y186" i="3"/>
  <c r="W186" i="3"/>
  <c r="X186" i="3" s="1"/>
  <c r="U186" i="3"/>
  <c r="V186" i="3" s="1"/>
  <c r="S186" i="3"/>
  <c r="P186" i="3"/>
  <c r="Y185" i="3"/>
  <c r="W185" i="3"/>
  <c r="X185" i="3" s="1"/>
  <c r="U185" i="3"/>
  <c r="V185" i="3" s="1"/>
  <c r="S185" i="3"/>
  <c r="P185" i="3"/>
  <c r="P184" i="3"/>
  <c r="Y183" i="3"/>
  <c r="W183" i="3"/>
  <c r="X183" i="3" s="1"/>
  <c r="U183" i="3"/>
  <c r="V183" i="3" s="1"/>
  <c r="S183" i="3"/>
  <c r="P183" i="3"/>
  <c r="Y182" i="3"/>
  <c r="W182" i="3"/>
  <c r="X182" i="3" s="1"/>
  <c r="U182" i="3"/>
  <c r="V182" i="3" s="1"/>
  <c r="S182" i="3"/>
  <c r="P182" i="3"/>
  <c r="Y168" i="3"/>
  <c r="W168" i="3"/>
  <c r="X168" i="3" s="1"/>
  <c r="U168" i="3"/>
  <c r="V168" i="3" s="1"/>
  <c r="S168" i="3"/>
  <c r="P168" i="3"/>
  <c r="Y167" i="3"/>
  <c r="W167" i="3"/>
  <c r="X167" i="3" s="1"/>
  <c r="U167" i="3"/>
  <c r="V167" i="3" s="1"/>
  <c r="S167" i="3"/>
  <c r="P167" i="3"/>
  <c r="Y166" i="3"/>
  <c r="W166" i="3"/>
  <c r="X166" i="3" s="1"/>
  <c r="U166" i="3"/>
  <c r="V166" i="3" s="1"/>
  <c r="S166" i="3"/>
  <c r="P166" i="3"/>
  <c r="Y163" i="3"/>
  <c r="W163" i="3"/>
  <c r="X163" i="3" s="1"/>
  <c r="U163" i="3"/>
  <c r="V163" i="3" s="1"/>
  <c r="S163" i="3"/>
  <c r="P163" i="3"/>
  <c r="Y162" i="3"/>
  <c r="W162" i="3"/>
  <c r="X162" i="3" s="1"/>
  <c r="U162" i="3"/>
  <c r="V162" i="3" s="1"/>
  <c r="S162" i="3"/>
  <c r="P162" i="3"/>
  <c r="Y161" i="3"/>
  <c r="W161" i="3"/>
  <c r="X161" i="3" s="1"/>
  <c r="U161" i="3"/>
  <c r="V161" i="3" s="1"/>
  <c r="S161" i="3"/>
  <c r="P161" i="3"/>
  <c r="Y159" i="3"/>
  <c r="W159" i="3"/>
  <c r="X159" i="3" s="1"/>
  <c r="U159" i="3"/>
  <c r="V159" i="3" s="1"/>
  <c r="S159" i="3"/>
  <c r="P159" i="3"/>
  <c r="Y157" i="3"/>
  <c r="W157" i="3"/>
  <c r="X157" i="3" s="1"/>
  <c r="U157" i="3"/>
  <c r="V157" i="3" s="1"/>
  <c r="S157" i="3"/>
  <c r="P157" i="3"/>
  <c r="Y150" i="3"/>
  <c r="W150" i="3"/>
  <c r="X150" i="3" s="1"/>
  <c r="U150" i="3"/>
  <c r="V150" i="3" s="1"/>
  <c r="S150" i="3"/>
  <c r="P150" i="3"/>
  <c r="Y149" i="3"/>
  <c r="W149" i="3"/>
  <c r="X149" i="3" s="1"/>
  <c r="U149" i="3"/>
  <c r="V149" i="3" s="1"/>
  <c r="S149" i="3"/>
  <c r="P149" i="3"/>
  <c r="Y148" i="3"/>
  <c r="W148" i="3"/>
  <c r="X148" i="3" s="1"/>
  <c r="U148" i="3"/>
  <c r="V148" i="3" s="1"/>
  <c r="S148" i="3"/>
  <c r="P148" i="3"/>
  <c r="Y147" i="3"/>
  <c r="W147" i="3"/>
  <c r="X147" i="3" s="1"/>
  <c r="U147" i="3"/>
  <c r="V147" i="3" s="1"/>
  <c r="S147" i="3"/>
  <c r="P147" i="3"/>
  <c r="Y155" i="3"/>
  <c r="W155" i="3"/>
  <c r="X155" i="3" s="1"/>
  <c r="U155" i="3"/>
  <c r="V155" i="3" s="1"/>
  <c r="S155" i="3"/>
  <c r="P155" i="3"/>
  <c r="Y154" i="3"/>
  <c r="W154" i="3"/>
  <c r="X154" i="3" s="1"/>
  <c r="U154" i="3"/>
  <c r="V154" i="3" s="1"/>
  <c r="S154" i="3"/>
  <c r="P154" i="3"/>
  <c r="Y153" i="3"/>
  <c r="W153" i="3"/>
  <c r="X153" i="3" s="1"/>
  <c r="U153" i="3"/>
  <c r="V153" i="3" s="1"/>
  <c r="S153" i="3"/>
  <c r="P153" i="3"/>
  <c r="Y152" i="3"/>
  <c r="W152" i="3"/>
  <c r="X152" i="3" s="1"/>
  <c r="U152" i="3"/>
  <c r="V152" i="3" s="1"/>
  <c r="S152" i="3"/>
  <c r="P152" i="3"/>
  <c r="Y145" i="3"/>
  <c r="W145" i="3"/>
  <c r="X145" i="3" s="1"/>
  <c r="U145" i="3"/>
  <c r="V145" i="3" s="1"/>
  <c r="S145" i="3"/>
  <c r="P145" i="3"/>
  <c r="Y144" i="3"/>
  <c r="W144" i="3"/>
  <c r="X144" i="3" s="1"/>
  <c r="U144" i="3"/>
  <c r="V144" i="3" s="1"/>
  <c r="S144" i="3"/>
  <c r="P144" i="3"/>
  <c r="Y143" i="3"/>
  <c r="W143" i="3"/>
  <c r="X143" i="3" s="1"/>
  <c r="U143" i="3"/>
  <c r="V143" i="3" s="1"/>
  <c r="S143" i="3"/>
  <c r="P143" i="3"/>
  <c r="Y142" i="3"/>
  <c r="W142" i="3"/>
  <c r="X142" i="3" s="1"/>
  <c r="U142" i="3"/>
  <c r="V142" i="3" s="1"/>
  <c r="S142" i="3"/>
  <c r="P142" i="3"/>
  <c r="Y133" i="3"/>
  <c r="W133" i="3"/>
  <c r="X133" i="3" s="1"/>
  <c r="U133" i="3"/>
  <c r="V133" i="3" s="1"/>
  <c r="S133" i="3"/>
  <c r="P133" i="3"/>
  <c r="P129" i="3"/>
  <c r="Y128" i="3"/>
  <c r="W128" i="3"/>
  <c r="X128" i="3" s="1"/>
  <c r="U128" i="3"/>
  <c r="V128" i="3" s="1"/>
  <c r="S128" i="3"/>
  <c r="P128" i="3"/>
  <c r="Y127" i="3"/>
  <c r="W127" i="3"/>
  <c r="X127" i="3" s="1"/>
  <c r="U127" i="3"/>
  <c r="V127" i="3" s="1"/>
  <c r="S127" i="3"/>
  <c r="P127" i="3"/>
  <c r="Y126" i="3"/>
  <c r="W126" i="3"/>
  <c r="X126" i="3" s="1"/>
  <c r="U126" i="3"/>
  <c r="V126" i="3" s="1"/>
  <c r="S126" i="3"/>
  <c r="P126" i="3"/>
  <c r="Y125" i="3"/>
  <c r="W125" i="3"/>
  <c r="X125" i="3" s="1"/>
  <c r="U125" i="3"/>
  <c r="V125" i="3" s="1"/>
  <c r="S125" i="3"/>
  <c r="P125" i="3"/>
  <c r="P124" i="3"/>
  <c r="Y123" i="3"/>
  <c r="W123" i="3"/>
  <c r="X123" i="3" s="1"/>
  <c r="U123" i="3"/>
  <c r="V123" i="3" s="1"/>
  <c r="S123" i="3"/>
  <c r="P123" i="3"/>
  <c r="Y122" i="3"/>
  <c r="W122" i="3"/>
  <c r="X122" i="3" s="1"/>
  <c r="U122" i="3"/>
  <c r="V122" i="3" s="1"/>
  <c r="S122" i="3"/>
  <c r="P122" i="3"/>
  <c r="Y121" i="3"/>
  <c r="W121" i="3"/>
  <c r="X121" i="3" s="1"/>
  <c r="U121" i="3"/>
  <c r="V121" i="3" s="1"/>
  <c r="S121" i="3"/>
  <c r="P121" i="3"/>
  <c r="Y120" i="3"/>
  <c r="W120" i="3"/>
  <c r="X120" i="3" s="1"/>
  <c r="U120" i="3"/>
  <c r="V120" i="3" s="1"/>
  <c r="S120" i="3"/>
  <c r="P120" i="3"/>
  <c r="Y119" i="3"/>
  <c r="W119" i="3"/>
  <c r="X119" i="3" s="1"/>
  <c r="U119" i="3"/>
  <c r="V119" i="3" s="1"/>
  <c r="S119" i="3"/>
  <c r="P119" i="3"/>
  <c r="Y118" i="3"/>
  <c r="W118" i="3"/>
  <c r="X118" i="3" s="1"/>
  <c r="U118" i="3"/>
  <c r="V118" i="3" s="1"/>
  <c r="S118" i="3"/>
  <c r="P118" i="3"/>
  <c r="Y117" i="3"/>
  <c r="W117" i="3"/>
  <c r="X117" i="3" s="1"/>
  <c r="U117" i="3"/>
  <c r="V117" i="3" s="1"/>
  <c r="S117" i="3"/>
  <c r="P117" i="3"/>
  <c r="Y116" i="3"/>
  <c r="W116" i="3"/>
  <c r="X116" i="3" s="1"/>
  <c r="U116" i="3"/>
  <c r="V116" i="3" s="1"/>
  <c r="S116" i="3"/>
  <c r="P116" i="3"/>
  <c r="Y115" i="3"/>
  <c r="W115" i="3"/>
  <c r="X115" i="3" s="1"/>
  <c r="U115" i="3"/>
  <c r="V115" i="3" s="1"/>
  <c r="S115" i="3"/>
  <c r="P115" i="3"/>
  <c r="Y114" i="3"/>
  <c r="W114" i="3"/>
  <c r="X114" i="3" s="1"/>
  <c r="U114" i="3"/>
  <c r="V114" i="3" s="1"/>
  <c r="S114" i="3"/>
  <c r="P114" i="3"/>
  <c r="Y113" i="3"/>
  <c r="W113" i="3"/>
  <c r="X113" i="3" s="1"/>
  <c r="U113" i="3"/>
  <c r="V113" i="3" s="1"/>
  <c r="S113" i="3"/>
  <c r="P113" i="3"/>
  <c r="Y112" i="3"/>
  <c r="W112" i="3"/>
  <c r="X112" i="3" s="1"/>
  <c r="U112" i="3"/>
  <c r="V112" i="3" s="1"/>
  <c r="S112" i="3"/>
  <c r="P112" i="3"/>
  <c r="Y111" i="3"/>
  <c r="W111" i="3"/>
  <c r="X111" i="3" s="1"/>
  <c r="U111" i="3"/>
  <c r="V111" i="3" s="1"/>
  <c r="S111" i="3"/>
  <c r="P111" i="3"/>
  <c r="Y110" i="3"/>
  <c r="W110" i="3"/>
  <c r="X110" i="3" s="1"/>
  <c r="U110" i="3"/>
  <c r="V110" i="3" s="1"/>
  <c r="S110" i="3"/>
  <c r="P110" i="3"/>
  <c r="P109" i="3"/>
  <c r="Y107" i="3"/>
  <c r="W107" i="3"/>
  <c r="X107" i="3" s="1"/>
  <c r="U107" i="3"/>
  <c r="S107" i="3"/>
  <c r="P107" i="3"/>
  <c r="P106" i="3"/>
  <c r="Y104" i="3"/>
  <c r="W104" i="3"/>
  <c r="X104" i="3" s="1"/>
  <c r="U104" i="3"/>
  <c r="S104" i="3"/>
  <c r="P104" i="3"/>
  <c r="Y102" i="3"/>
  <c r="W102" i="3"/>
  <c r="X102" i="3" s="1"/>
  <c r="U102" i="3"/>
  <c r="S102" i="3"/>
  <c r="P102" i="3"/>
  <c r="P101" i="3"/>
  <c r="Y100" i="3"/>
  <c r="W100" i="3"/>
  <c r="X100" i="3" s="1"/>
  <c r="U100" i="3"/>
  <c r="V100" i="3" s="1"/>
  <c r="S100" i="3"/>
  <c r="P100" i="3"/>
  <c r="Y99" i="3"/>
  <c r="W99" i="3"/>
  <c r="X99" i="3" s="1"/>
  <c r="U99" i="3"/>
  <c r="V99" i="3" s="1"/>
  <c r="S99" i="3"/>
  <c r="P99" i="3"/>
  <c r="Y98" i="3"/>
  <c r="W98" i="3"/>
  <c r="X98" i="3" s="1"/>
  <c r="U98" i="3"/>
  <c r="V98" i="3" s="1"/>
  <c r="S98" i="3"/>
  <c r="P98" i="3"/>
  <c r="Y97" i="3"/>
  <c r="W97" i="3"/>
  <c r="X97" i="3" s="1"/>
  <c r="U97" i="3"/>
  <c r="V97" i="3" s="1"/>
  <c r="S97" i="3"/>
  <c r="P97" i="3"/>
  <c r="Y96" i="3"/>
  <c r="W96" i="3"/>
  <c r="X96" i="3" s="1"/>
  <c r="U96" i="3"/>
  <c r="V96" i="3" s="1"/>
  <c r="S96" i="3"/>
  <c r="P96" i="3"/>
  <c r="Y95" i="3"/>
  <c r="W95" i="3"/>
  <c r="X95" i="3" s="1"/>
  <c r="U95" i="3"/>
  <c r="V95" i="3" s="1"/>
  <c r="S95" i="3"/>
  <c r="P95" i="3"/>
  <c r="P94" i="3"/>
  <c r="Y93" i="3"/>
  <c r="W93" i="3"/>
  <c r="X93" i="3" s="1"/>
  <c r="U93" i="3"/>
  <c r="V93" i="3" s="1"/>
  <c r="S93" i="3"/>
  <c r="P93" i="3"/>
  <c r="P92" i="3"/>
  <c r="Y91" i="3"/>
  <c r="W91" i="3"/>
  <c r="X91" i="3" s="1"/>
  <c r="U91" i="3"/>
  <c r="V91" i="3" s="1"/>
  <c r="S91" i="3"/>
  <c r="P91" i="3"/>
  <c r="Y90" i="3"/>
  <c r="W90" i="3"/>
  <c r="X90" i="3" s="1"/>
  <c r="U90" i="3"/>
  <c r="V90" i="3" s="1"/>
  <c r="S90" i="3"/>
  <c r="P90" i="3"/>
  <c r="P89" i="3"/>
  <c r="Y88" i="3"/>
  <c r="W88" i="3"/>
  <c r="X88" i="3" s="1"/>
  <c r="U88" i="3"/>
  <c r="V88" i="3" s="1"/>
  <c r="S88" i="3"/>
  <c r="P88" i="3"/>
  <c r="Y87" i="3"/>
  <c r="W87" i="3"/>
  <c r="X87" i="3" s="1"/>
  <c r="U87" i="3"/>
  <c r="V87" i="3" s="1"/>
  <c r="S87" i="3"/>
  <c r="P87" i="3"/>
  <c r="P86" i="3"/>
  <c r="Y85" i="3"/>
  <c r="W85" i="3"/>
  <c r="X85" i="3" s="1"/>
  <c r="U85" i="3"/>
  <c r="V85" i="3" s="1"/>
  <c r="S85" i="3"/>
  <c r="P85" i="3"/>
  <c r="Y83" i="3"/>
  <c r="W83" i="3"/>
  <c r="X83" i="3" s="1"/>
  <c r="U83" i="3"/>
  <c r="V83" i="3" s="1"/>
  <c r="S83" i="3"/>
  <c r="P83" i="3"/>
  <c r="Y82" i="3"/>
  <c r="W82" i="3"/>
  <c r="X82" i="3" s="1"/>
  <c r="U82" i="3"/>
  <c r="V82" i="3" s="1"/>
  <c r="S82" i="3"/>
  <c r="P82" i="3"/>
  <c r="Y81" i="3"/>
  <c r="W81" i="3"/>
  <c r="X81" i="3" s="1"/>
  <c r="U81" i="3"/>
  <c r="V81" i="3" s="1"/>
  <c r="S81" i="3"/>
  <c r="P81" i="3"/>
  <c r="Y80" i="3"/>
  <c r="W80" i="3"/>
  <c r="X80" i="3" s="1"/>
  <c r="U80" i="3"/>
  <c r="V80" i="3" s="1"/>
  <c r="S80" i="3"/>
  <c r="P80" i="3"/>
  <c r="Y79" i="3"/>
  <c r="W79" i="3"/>
  <c r="X79" i="3" s="1"/>
  <c r="U79" i="3"/>
  <c r="V79" i="3" s="1"/>
  <c r="S79" i="3"/>
  <c r="P79" i="3"/>
  <c r="Y78" i="3"/>
  <c r="W78" i="3"/>
  <c r="X78" i="3" s="1"/>
  <c r="U78" i="3"/>
  <c r="V78" i="3" s="1"/>
  <c r="S78" i="3"/>
  <c r="P78" i="3"/>
  <c r="Y77" i="3"/>
  <c r="W77" i="3"/>
  <c r="X77" i="3" s="1"/>
  <c r="U77" i="3"/>
  <c r="V77" i="3" s="1"/>
  <c r="S77" i="3"/>
  <c r="P77" i="3"/>
  <c r="P76" i="3"/>
  <c r="Y73" i="3"/>
  <c r="W73" i="3"/>
  <c r="X73" i="3" s="1"/>
  <c r="U73" i="3"/>
  <c r="V73" i="3" s="1"/>
  <c r="S73" i="3"/>
  <c r="P73" i="3"/>
  <c r="Y72" i="3"/>
  <c r="W72" i="3"/>
  <c r="X72" i="3" s="1"/>
  <c r="U72" i="3"/>
  <c r="V72" i="3" s="1"/>
  <c r="S72" i="3"/>
  <c r="P72" i="3"/>
  <c r="P71" i="3"/>
  <c r="Y68" i="3"/>
  <c r="W68" i="3"/>
  <c r="X68" i="3" s="1"/>
  <c r="U68" i="3"/>
  <c r="V68" i="3" s="1"/>
  <c r="S68" i="3"/>
  <c r="P68" i="3"/>
  <c r="Y67" i="3"/>
  <c r="W67" i="3"/>
  <c r="X67" i="3" s="1"/>
  <c r="U67" i="3"/>
  <c r="V67" i="3" s="1"/>
  <c r="S67" i="3"/>
  <c r="P67" i="3"/>
  <c r="Y66" i="3"/>
  <c r="W66" i="3"/>
  <c r="X66" i="3" s="1"/>
  <c r="U66" i="3"/>
  <c r="V66" i="3" s="1"/>
  <c r="S66" i="3"/>
  <c r="P66" i="3"/>
  <c r="Y65" i="3"/>
  <c r="W65" i="3"/>
  <c r="X65" i="3" s="1"/>
  <c r="U65" i="3"/>
  <c r="V65" i="3" s="1"/>
  <c r="S65" i="3"/>
  <c r="P65" i="3"/>
  <c r="P64" i="3"/>
  <c r="Y63" i="3"/>
  <c r="W63" i="3"/>
  <c r="X63" i="3" s="1"/>
  <c r="U63" i="3"/>
  <c r="V63" i="3" s="1"/>
  <c r="S63" i="3"/>
  <c r="P63" i="3"/>
  <c r="Y62" i="3"/>
  <c r="W62" i="3"/>
  <c r="X62" i="3" s="1"/>
  <c r="U62" i="3"/>
  <c r="V62" i="3" s="1"/>
  <c r="S62" i="3"/>
  <c r="P62" i="3"/>
  <c r="P60" i="3"/>
  <c r="Y59" i="3"/>
  <c r="W59" i="3"/>
  <c r="X59" i="3" s="1"/>
  <c r="U59" i="3"/>
  <c r="S59" i="3"/>
  <c r="P59" i="3"/>
  <c r="P58" i="3"/>
  <c r="Y56" i="3"/>
  <c r="W56" i="3"/>
  <c r="X56" i="3" s="1"/>
  <c r="U56" i="3"/>
  <c r="V56" i="3" s="1"/>
  <c r="S56" i="3"/>
  <c r="P56" i="3"/>
  <c r="Y55" i="3"/>
  <c r="W55" i="3"/>
  <c r="X55" i="3" s="1"/>
  <c r="U55" i="3"/>
  <c r="V55" i="3" s="1"/>
  <c r="S55" i="3"/>
  <c r="P55" i="3"/>
  <c r="P54" i="3"/>
  <c r="Y53" i="3"/>
  <c r="W53" i="3"/>
  <c r="X53" i="3" s="1"/>
  <c r="U53" i="3"/>
  <c r="S53" i="3"/>
  <c r="P53" i="3"/>
  <c r="Y51" i="3"/>
  <c r="W51" i="3"/>
  <c r="X51" i="3" s="1"/>
  <c r="U51" i="3"/>
  <c r="V51" i="3" s="1"/>
  <c r="S51" i="3"/>
  <c r="P51" i="3"/>
  <c r="Y48" i="3"/>
  <c r="W48" i="3"/>
  <c r="X48" i="3" s="1"/>
  <c r="U48" i="3"/>
  <c r="V48" i="3" s="1"/>
  <c r="S48" i="3"/>
  <c r="P48" i="3"/>
  <c r="Y45" i="3"/>
  <c r="W45" i="3"/>
  <c r="X45" i="3" s="1"/>
  <c r="U45" i="3"/>
  <c r="V45" i="3" s="1"/>
  <c r="S45" i="3"/>
  <c r="P45" i="3"/>
  <c r="Y42" i="3"/>
  <c r="W42" i="3"/>
  <c r="X42" i="3" s="1"/>
  <c r="U42" i="3"/>
  <c r="V42" i="3" s="1"/>
  <c r="S42" i="3"/>
  <c r="P42" i="3"/>
  <c r="Y39" i="3"/>
  <c r="W39" i="3"/>
  <c r="X39" i="3" s="1"/>
  <c r="U39" i="3"/>
  <c r="V39" i="3" s="1"/>
  <c r="S39" i="3"/>
  <c r="P39" i="3"/>
  <c r="Y29" i="3"/>
  <c r="W29" i="3"/>
  <c r="X29" i="3" s="1"/>
  <c r="U29" i="3"/>
  <c r="V29" i="3" s="1"/>
  <c r="S29" i="3"/>
  <c r="P29" i="3"/>
  <c r="Y33" i="3"/>
  <c r="W33" i="3"/>
  <c r="X33" i="3" s="1"/>
  <c r="U33" i="3"/>
  <c r="V33" i="3" s="1"/>
  <c r="S33" i="3"/>
  <c r="P33" i="3"/>
  <c r="Y32" i="3"/>
  <c r="W32" i="3"/>
  <c r="X32" i="3" s="1"/>
  <c r="U32" i="3"/>
  <c r="V32" i="3" s="1"/>
  <c r="S32" i="3"/>
  <c r="P32" i="3"/>
  <c r="Y35" i="3"/>
  <c r="W35" i="3"/>
  <c r="X35" i="3" s="1"/>
  <c r="U35" i="3"/>
  <c r="V35" i="3" s="1"/>
  <c r="S35" i="3"/>
  <c r="P35" i="3"/>
  <c r="Y24" i="3"/>
  <c r="W24" i="3"/>
  <c r="X24" i="3" s="1"/>
  <c r="U24" i="3"/>
  <c r="V24" i="3" s="1"/>
  <c r="S24" i="3"/>
  <c r="P24" i="3"/>
  <c r="Y23" i="3"/>
  <c r="W23" i="3"/>
  <c r="X23" i="3" s="1"/>
  <c r="U23" i="3"/>
  <c r="V23" i="3" s="1"/>
  <c r="S23" i="3"/>
  <c r="P23" i="3"/>
  <c r="Y22" i="3"/>
  <c r="W22" i="3"/>
  <c r="X22" i="3" s="1"/>
  <c r="U22" i="3"/>
  <c r="V22" i="3" s="1"/>
  <c r="S22" i="3"/>
  <c r="P22" i="3"/>
  <c r="P21" i="3"/>
  <c r="Y20" i="3"/>
  <c r="W20" i="3"/>
  <c r="X20" i="3" s="1"/>
  <c r="U20" i="3"/>
  <c r="V20" i="3" s="1"/>
  <c r="S20" i="3"/>
  <c r="P20" i="3"/>
  <c r="P19" i="3"/>
  <c r="Y18" i="3"/>
  <c r="W18" i="3"/>
  <c r="X18" i="3" s="1"/>
  <c r="U18" i="3"/>
  <c r="V18" i="3" s="1"/>
  <c r="S18" i="3"/>
  <c r="P18" i="3"/>
  <c r="P17" i="3"/>
  <c r="Y16" i="3"/>
  <c r="W16" i="3"/>
  <c r="X16" i="3" s="1"/>
  <c r="U16" i="3"/>
  <c r="V16" i="3" s="1"/>
  <c r="S16" i="3"/>
  <c r="P16" i="3"/>
  <c r="Y15" i="3"/>
  <c r="W15" i="3"/>
  <c r="X15" i="3" s="1"/>
  <c r="U15" i="3"/>
  <c r="V15" i="3" s="1"/>
  <c r="S15" i="3"/>
  <c r="P15" i="3"/>
  <c r="Y14" i="3"/>
  <c r="W14" i="3"/>
  <c r="X14" i="3" s="1"/>
  <c r="U14" i="3"/>
  <c r="V14" i="3" s="1"/>
  <c r="S14" i="3"/>
  <c r="P14" i="3"/>
  <c r="Y13" i="3"/>
  <c r="W13" i="3"/>
  <c r="X13" i="3" s="1"/>
  <c r="U13" i="3"/>
  <c r="V13" i="3" s="1"/>
  <c r="S13" i="3"/>
  <c r="P13" i="3"/>
  <c r="Y12" i="3"/>
  <c r="W12" i="3"/>
  <c r="X12" i="3" s="1"/>
  <c r="U12" i="3"/>
  <c r="V12" i="3" s="1"/>
  <c r="S12" i="3"/>
  <c r="P12" i="3"/>
  <c r="Y11" i="3"/>
  <c r="W11" i="3"/>
  <c r="X11" i="3" s="1"/>
  <c r="U11" i="3"/>
  <c r="V11" i="3" s="1"/>
  <c r="S11" i="3"/>
  <c r="P11" i="3"/>
  <c r="P10" i="3"/>
  <c r="Y9" i="3"/>
  <c r="W9" i="3"/>
  <c r="X9" i="3" s="1"/>
  <c r="U9" i="3"/>
  <c r="V9" i="3" s="1"/>
  <c r="S9" i="3"/>
  <c r="P9" i="3"/>
  <c r="Y8" i="3"/>
  <c r="W8" i="3"/>
  <c r="U8" i="3"/>
  <c r="S8" i="3"/>
  <c r="P8" i="3"/>
  <c r="Y7" i="3"/>
  <c r="W7" i="3"/>
  <c r="X7" i="3" s="1"/>
  <c r="U7" i="3"/>
  <c r="V7" i="3" s="1"/>
  <c r="S7" i="3"/>
  <c r="P7" i="3"/>
  <c r="Y6" i="3"/>
  <c r="W6" i="3"/>
  <c r="X6" i="3" s="1"/>
  <c r="U6" i="3"/>
  <c r="V6" i="3" s="1"/>
  <c r="S6" i="3"/>
  <c r="P6" i="3"/>
  <c r="Y5" i="3"/>
  <c r="W5" i="3"/>
  <c r="X5" i="3" s="1"/>
  <c r="U5" i="3"/>
  <c r="V5" i="3" s="1"/>
  <c r="S5" i="3"/>
  <c r="P5" i="3"/>
  <c r="P4" i="3"/>
  <c r="Y3" i="3"/>
  <c r="W3" i="3"/>
  <c r="X3" i="3" s="1"/>
  <c r="U3" i="3"/>
  <c r="V3" i="3" s="1"/>
  <c r="S3" i="3"/>
  <c r="P3" i="3"/>
  <c r="Y2" i="3"/>
  <c r="W2" i="3"/>
  <c r="X2" i="3" s="1"/>
  <c r="U2" i="3"/>
  <c r="V2" i="3" s="1"/>
  <c r="S2" i="3"/>
  <c r="P2" i="3"/>
  <c r="O156" i="9"/>
  <c r="P156" i="9" s="1"/>
  <c r="O261" i="9"/>
  <c r="P261" i="9" s="1"/>
  <c r="O265" i="9"/>
  <c r="P265" i="9" s="1"/>
  <c r="O273" i="9"/>
  <c r="P273" i="9" s="1"/>
  <c r="O281" i="9"/>
  <c r="P281" i="9" s="1"/>
  <c r="O290" i="9"/>
  <c r="P290" i="9" s="1"/>
  <c r="O62" i="9"/>
  <c r="P62" i="9" s="1"/>
  <c r="O72" i="9"/>
  <c r="P72" i="9" s="1"/>
  <c r="O98" i="9"/>
  <c r="P98" i="9" s="1"/>
  <c r="O124" i="9"/>
  <c r="P124" i="9" s="1"/>
  <c r="O212" i="9"/>
  <c r="P212" i="9" s="1"/>
  <c r="O223" i="9"/>
  <c r="P223" i="9" s="1"/>
  <c r="O231" i="9"/>
  <c r="P231" i="9" s="1"/>
  <c r="O255" i="9"/>
  <c r="P255" i="9" s="1"/>
  <c r="O271" i="9"/>
  <c r="P271" i="9" s="1"/>
  <c r="O63" i="9"/>
  <c r="P63" i="9" s="1"/>
  <c r="O93" i="9"/>
  <c r="P93" i="9" s="1"/>
  <c r="O107" i="9"/>
  <c r="P107" i="9" s="1"/>
  <c r="O137" i="9"/>
  <c r="P137" i="9" s="1"/>
  <c r="O162" i="9"/>
  <c r="P162" i="9" s="1"/>
  <c r="O288" i="9"/>
  <c r="P288" i="9" s="1"/>
  <c r="O205" i="9"/>
  <c r="O112" i="9"/>
  <c r="P112" i="9" s="1"/>
  <c r="O266" i="9"/>
  <c r="P266" i="9" s="1"/>
  <c r="O274" i="9"/>
  <c r="P274" i="9" s="1"/>
  <c r="O282" i="9"/>
  <c r="P282" i="9" s="1"/>
  <c r="O53" i="9"/>
  <c r="P53" i="9" s="1"/>
  <c r="O145" i="9"/>
  <c r="P145" i="9" s="1"/>
  <c r="O254" i="9"/>
  <c r="P254" i="9" s="1"/>
  <c r="O233" i="9"/>
  <c r="P233" i="9" s="1"/>
  <c r="O45" i="9"/>
  <c r="O292" i="9"/>
  <c r="P292" i="9" s="1"/>
  <c r="O36" i="9"/>
  <c r="P36" i="9" s="1"/>
  <c r="O81" i="9"/>
  <c r="P81" i="9" s="1"/>
  <c r="O133" i="9"/>
  <c r="O110" i="9"/>
  <c r="P110" i="9" s="1"/>
  <c r="O83" i="9"/>
  <c r="P83" i="9" s="1"/>
  <c r="O17" i="9"/>
  <c r="P17" i="9" s="1"/>
  <c r="O88" i="9"/>
  <c r="P88" i="9" s="1"/>
  <c r="O18" i="9"/>
  <c r="P18" i="9" s="1"/>
  <c r="O127" i="9"/>
  <c r="P127" i="9" s="1"/>
  <c r="O122" i="9"/>
  <c r="O99" i="9"/>
  <c r="P99" i="9" s="1"/>
  <c r="O128" i="9"/>
  <c r="P128" i="9" s="1"/>
</calcChain>
</file>

<file path=xl/sharedStrings.xml><?xml version="1.0" encoding="utf-8"?>
<sst xmlns="http://schemas.openxmlformats.org/spreadsheetml/2006/main" count="13445" uniqueCount="4267">
  <si>
    <t>AbsActive</t>
  </si>
  <si>
    <t>BlsActive</t>
  </si>
  <si>
    <t>CddActive</t>
  </si>
  <si>
    <t>HdcActive</t>
  </si>
  <si>
    <t>TcsActive</t>
  </si>
  <si>
    <t>VdcActive</t>
  </si>
  <si>
    <t>DoorFrontLeftSt</t>
  </si>
  <si>
    <t>DoorFrontRightSt</t>
  </si>
  <si>
    <t>DoorRearLeftSt</t>
  </si>
  <si>
    <t>DoorRearRightSt</t>
  </si>
  <si>
    <t>DriveOperMode</t>
  </si>
  <si>
    <t>VehicleMode</t>
  </si>
  <si>
    <t>McBrakePressure</t>
  </si>
  <si>
    <t>SAS_Angle</t>
  </si>
  <si>
    <t>SAS_Speed</t>
  </si>
  <si>
    <t>779.9</t>
  </si>
  <si>
    <t>KickDownSt</t>
  </si>
  <si>
    <t>RainDetected</t>
  </si>
  <si>
    <t>RainDensity</t>
  </si>
  <si>
    <t>[]</t>
  </si>
  <si>
    <t>Name</t>
  </si>
  <si>
    <t xml:space="preserve">type </t>
  </si>
  <si>
    <t>Min</t>
  </si>
  <si>
    <t>Max</t>
  </si>
  <si>
    <t>Comment</t>
  </si>
  <si>
    <t>Range</t>
  </si>
  <si>
    <t>Unit</t>
  </si>
  <si>
    <t>Initial Value</t>
  </si>
  <si>
    <t>MsgName</t>
  </si>
  <si>
    <t>DrivingMode_Sig</t>
  </si>
  <si>
    <t>CddSkiddingDetected</t>
  </si>
  <si>
    <t>CddTempOff</t>
  </si>
  <si>
    <t>CddAvailable</t>
  </si>
  <si>
    <t>AebAvailable</t>
  </si>
  <si>
    <t>CddVehicleStandstill</t>
  </si>
  <si>
    <t>IC_Speed</t>
  </si>
  <si>
    <t>stGearLvr</t>
  </si>
  <si>
    <t>Wheel speed of front right wheel</t>
  </si>
  <si>
    <t>Indicates the density of rainstatus:
0x0 = Low Density
0x1 = High Density</t>
  </si>
  <si>
    <t>This signal provide information about selected driving mode</t>
  </si>
  <si>
    <t>Torque at the clutch</t>
  </si>
  <si>
    <t xml:space="preserve">Internal combustion engine: Engine speed </t>
  </si>
  <si>
    <t xml:space="preserve">Emergency braking from EPB button when speed &gt; 7km/h:
$0= Not Enabled
$1= Enabled
ESP requests this signal to be certified ASIL C
</t>
  </si>
  <si>
    <t>EPB current status
$0 = Not Initialized
$1 = Released
$2 = Engaged
$3 = Release Under Progress
$4 = Engagement Under Progress
$5 = Reserved</t>
  </si>
  <si>
    <t>Direction/stillstand info for front right wheel</t>
  </si>
  <si>
    <t>Wheel speed of rear left wheel</t>
  </si>
  <si>
    <t>Wheel speed of rear right wheel</t>
  </si>
  <si>
    <t>Indicates activity of ABS control</t>
  </si>
  <si>
    <t>Indicates activity of TCS control</t>
  </si>
  <si>
    <t>Brake Light Switch. Indicates brake pedal pressing status (derived from brake light switch and brake switch)</t>
  </si>
  <si>
    <t>Brake Light Activation. Indicates braking via driver or via other functions.</t>
  </si>
  <si>
    <t>HDC controller activity indication</t>
  </si>
  <si>
    <t>Indicates activity of VDC control (VDC= ESP function to stabilize the vehicle; not the differential function)</t>
  </si>
  <si>
    <t>calculated vehicle speed value</t>
  </si>
  <si>
    <t>Indicates activity of EBD control</t>
  </si>
  <si>
    <t>Estimated brake pressure at front right wheel
0x7FFF = fault value</t>
  </si>
  <si>
    <t>Estimated brake pressure at front left wheel
0x7FFF = fault value</t>
  </si>
  <si>
    <t>Estimated brake pressure at rear left wheel
0x7FFF = fault value</t>
  </si>
  <si>
    <t>Estimated brake pressure at rear right wheel
0x7FFF = fault value</t>
  </si>
  <si>
    <t>Brake pressure (estimated/measured) in the master cylinder
0xFFF = Error</t>
  </si>
  <si>
    <t>Indicates CDD skidding 
$0 = No Skidding
$1 = Skidding Detected</t>
  </si>
  <si>
    <t>Indicates cdd switched off due to brake temperature 
$0 = CDD OFF due to Brake Temperature</t>
  </si>
  <si>
    <t>Indicates CDD control available
$0 = Not Available
$1 = Available</t>
  </si>
  <si>
    <t>Indicates cdd control active (Controlled Deceleration for Driver Assistant Systems)
$0 = Inactive
$1 = Active</t>
  </si>
  <si>
    <t>Indicates AEB control availability
$0 = Not Available
$1 = Available</t>
  </si>
  <si>
    <t>Vehicle hold actively on standstill by CDD
$0 = Standstill by CDD OFF
$1 = Standstill by CDD ON</t>
  </si>
  <si>
    <t>Lateral Acceleration signal routed through ESP. Signal limited by SW to -/+1.8 g</t>
  </si>
  <si>
    <t xml:space="preserve">Longitudinal acceleration signal routed by ESP </t>
  </si>
  <si>
    <t>vehicle speed value calculated by IC</t>
  </si>
  <si>
    <t>Steering wheel angle. Signal outputs fault value if sensor is not calibrated or sensor has detected internal failure</t>
  </si>
  <si>
    <t>Steering Wheel rotation speed. Outputs fault value if sensor has detected internal failure.</t>
  </si>
  <si>
    <t>Flag of a sufficient moment to start</t>
  </si>
  <si>
    <t>The counter that the engine cannot work out a request</t>
  </si>
  <si>
    <t>Distance to ACC from Memory</t>
  </si>
  <si>
    <t>Speed_kmh to ACC from Memory</t>
  </si>
  <si>
    <t>ErrorData_from_Diag</t>
  </si>
  <si>
    <t>ConfigurtionData_from_Diag</t>
  </si>
  <si>
    <t>Data_To_VLC</t>
  </si>
  <si>
    <t>Standstill request</t>
  </si>
  <si>
    <t>DriveOff request</t>
  </si>
  <si>
    <t>Number Model of AEB</t>
  </si>
  <si>
    <t>Number Model of ACC</t>
  </si>
  <si>
    <t>Date Model of AEB</t>
  </si>
  <si>
    <t>Date Model of ACC</t>
  </si>
  <si>
    <t>Data to log about TargetDetect flag</t>
  </si>
  <si>
    <t>Data to log about SpeedIC_</t>
  </si>
  <si>
    <t>Data to log about SpeedESP</t>
  </si>
  <si>
    <t xml:space="preserve">Data to log about LeadSpeedReal </t>
  </si>
  <si>
    <t>Data to log about LeadAccelReal</t>
  </si>
  <si>
    <t>Dtc to Diagnostic about SWU is stuck</t>
  </si>
  <si>
    <t>Dtc to Diagnostic about Radar is zero distance</t>
  </si>
  <si>
    <t>Dtc to Diagnostic about Radar is glitch</t>
  </si>
  <si>
    <t>SasSpd</t>
  </si>
  <si>
    <t>SasAng</t>
  </si>
  <si>
    <t>SpdFromIc</t>
  </si>
  <si>
    <t>LongAccel</t>
  </si>
  <si>
    <t>LateralAccel</t>
  </si>
  <si>
    <t>YawRate</t>
  </si>
  <si>
    <t>EbdActive</t>
  </si>
  <si>
    <t>VehicleSpd</t>
  </si>
  <si>
    <t>DynamicEmergActive</t>
  </si>
  <si>
    <t>EngineSpeed</t>
  </si>
  <si>
    <t>AccelPedalPos</t>
  </si>
  <si>
    <t>Flag to EMS</t>
  </si>
  <si>
    <t>Torque to EMS</t>
  </si>
  <si>
    <t>Request to "Error" ACC 0-no Error, 1 - Error</t>
  </si>
  <si>
    <t>Request to "Error" AEB 0-no Error, 1 - Error</t>
  </si>
  <si>
    <t>Request to "Error" FCW 0-no Error, 1 - Error</t>
  </si>
  <si>
    <t>Request to "Error" CC 0-no Error, 1 - Error</t>
  </si>
  <si>
    <t>Request to "Error" LIM 0-no Error, 1 - Error</t>
  </si>
  <si>
    <t>FcwErReq</t>
  </si>
  <si>
    <t>AebErReq</t>
  </si>
  <si>
    <t>CCErReq</t>
  </si>
  <si>
    <t>LimErReq</t>
  </si>
  <si>
    <t>DowErReq</t>
  </si>
  <si>
    <t>AslaErReq</t>
  </si>
  <si>
    <t>RcwErReq</t>
  </si>
  <si>
    <t>Request to "Error" DOW 0-no Error, 1 - Error</t>
  </si>
  <si>
    <t>Request to "Error" Asla 0-no Error, 1 - Error</t>
  </si>
  <si>
    <t>Request to "Error" RCW 0-no Error, 1 - Error</t>
  </si>
  <si>
    <t>Availability FCW 0-no avail, 1 - Avail</t>
  </si>
  <si>
    <t>Availability AEB 0-no avail, 1 - Avail</t>
  </si>
  <si>
    <t>Availability ACC 0-no avail, 1 - Avail</t>
  </si>
  <si>
    <t>Availability CC 0-no avail, 1 - Avail</t>
  </si>
  <si>
    <t>Availability LIM 0-no avail, 1 - Avail</t>
  </si>
  <si>
    <t>Availability DOW 0-no avail, 1 - Avail</t>
  </si>
  <si>
    <t>Availability ASLA 0-no avail, 1 - Avail</t>
  </si>
  <si>
    <t>AebDecelReq</t>
  </si>
  <si>
    <t>AebDecelReqFlag</t>
  </si>
  <si>
    <t>№ парам</t>
  </si>
  <si>
    <t>Наименование</t>
  </si>
  <si>
    <t>Описание</t>
  </si>
  <si>
    <t>Общие</t>
  </si>
  <si>
    <t>CS</t>
  </si>
  <si>
    <t>AccActive</t>
  </si>
  <si>
    <t>Включается ли каждый раз AEB при вкл зажигания</t>
  </si>
  <si>
    <t>Отдельная память скорости на LIM</t>
  </si>
  <si>
    <t>FCW/AEB</t>
  </si>
  <si>
    <t>Parade Mode Activate (min set speed = 0)</t>
  </si>
  <si>
    <t>Colunm Mode Activate (min dist very short)</t>
  </si>
  <si>
    <t>Independent memory for speed limiter</t>
  </si>
  <si>
    <t>Type CC-ACC-LIM from Memory. 0 - nothing, 1-CC, 2-ACC, 3-LIM</t>
  </si>
  <si>
    <t>Always run TypeCC from  0 - from memory 1- cc,  2-acc  3-Lim</t>
  </si>
  <si>
    <t>AaMode</t>
  </si>
  <si>
    <t>FIU</t>
  </si>
  <si>
    <t>Request to change of "Speed adaptation before turns" 0-no req 1 - req to change</t>
  </si>
  <si>
    <t>Request to change of "Asla Enable" 0-no req 1 - req to change</t>
  </si>
  <si>
    <t>Request to change of "Rsr Enable" 0-no req 1 - req to change</t>
  </si>
  <si>
    <t>Request to change of "Fcw Enable" 0-no req 1 - req to change</t>
  </si>
  <si>
    <t>Request to change of "Aeb Enable" 0-no req 1 - req to change</t>
  </si>
  <si>
    <t>Request to change of "Aa Enable" 0-no req 1 - req to change</t>
  </si>
  <si>
    <t>Request to change of "Lcc Enable" 0-no req 1 - req to change</t>
  </si>
  <si>
    <t>Request to change of "Alcc Enable" 0-no req 1 - req to change</t>
  </si>
  <si>
    <t>Request to change of "Dow Enable" 0-no req 1 - req to change</t>
  </si>
  <si>
    <t>Request to change of "Ldw Enable" 0-no req 1 - req to change</t>
  </si>
  <si>
    <t>Request to change of "Ldp Enable" 0-no req 1 - req to change</t>
  </si>
  <si>
    <t>Request to change of "Rec Enable" 0-no req 1 - req to change</t>
  </si>
  <si>
    <t>Request to change of "Lka Enable" 0-no req 1 - req to change</t>
  </si>
  <si>
    <t>Request to change of "Fcw Vibration Warning" 0-no req 1 - req to change</t>
  </si>
  <si>
    <t>Request to change of "Dow Sound Warning" 0-no req 1 - req to change</t>
  </si>
  <si>
    <t>Request to change of "Ldw Vibration Warning" 0-no req 1 - req to change</t>
  </si>
  <si>
    <t>Request to change of "Ldw Sound Warning" 0-no req 1 - req to change</t>
  </si>
  <si>
    <t>Request to change of "Clean Sensor" 0-no req 1 - req to change</t>
  </si>
  <si>
    <t>Request to change of Mode of CC/ACC 0-no req  1 - Comfort 2- perfomance 3 - auto</t>
  </si>
  <si>
    <t>Request to change of "Aa Sensitive" 0-no req 1 - low sens   2 - high sens</t>
  </si>
  <si>
    <t>Request to change of "Ldw Time Warning" 0-no req 1 - before cross   2 - during cross  3- after cross</t>
  </si>
  <si>
    <t>IC_ADAS_REST</t>
  </si>
  <si>
    <t>NvActReq</t>
  </si>
  <si>
    <t>VisualActReq</t>
  </si>
  <si>
    <t>Request to activate NV. 0-no req  1 Req</t>
  </si>
  <si>
    <t>Request to activate Visual. 0-no req  1 Req</t>
  </si>
  <si>
    <t>MliaAvail</t>
  </si>
  <si>
    <t>Availability LDP 0-no avail, 1 - Avail</t>
  </si>
  <si>
    <t>Availability Ldw 0-no avail, 1 - Avail</t>
  </si>
  <si>
    <t>Availability Nv 0-no avail, 1 - Avail</t>
  </si>
  <si>
    <t>Availability Alcc 0-no avail, 1 - Avail</t>
  </si>
  <si>
    <t>Availability Lcc 0-no avail, 1 - Avail</t>
  </si>
  <si>
    <t>Availability Rec 0-no avail, 1 - Avail</t>
  </si>
  <si>
    <t>Availability Visual 0-no avail, 1 - Avail</t>
  </si>
  <si>
    <t>Availability Mlia 0-no avail, 1 - Avail</t>
  </si>
  <si>
    <t>Availability Afs 0-no avail, 1 - Avail</t>
  </si>
  <si>
    <t>Availability Lka 0-no avail, 1 - Avail</t>
  </si>
  <si>
    <t>Availability Rcw  0-no avail, 1 - Avail</t>
  </si>
  <si>
    <t>FanSpeed</t>
  </si>
  <si>
    <t>Terminal to power ADASCAN</t>
  </si>
  <si>
    <t>Door state signal 0x0 - Door open 0x1 - Door close</t>
  </si>
  <si>
    <t>Door state signal  0x0 - Door open 0x1 - Door close</t>
  </si>
  <si>
    <t>Gear Lever (PRND) Position 0x0 - Error 0x1 - P 0x2 - R 0x3 - N 0x4 - D 0x5 - undefined 0x6 - not available 0x7 - Default</t>
  </si>
  <si>
    <t>gearbox mode state signal 0x0 - AUTO 0x1 - Manual</t>
  </si>
  <si>
    <t>TurnLeftSt</t>
  </si>
  <si>
    <t>TurnRightSt</t>
  </si>
  <si>
    <t>CcBrakeLightReq</t>
  </si>
  <si>
    <t>AebBoostReq</t>
  </si>
  <si>
    <t>AebPrefillReq</t>
  </si>
  <si>
    <t>Implement deceleration, ms^2</t>
  </si>
  <si>
    <t>Angle request</t>
  </si>
  <si>
    <t>LkaAngleReq</t>
  </si>
  <si>
    <t>AfsSosReq</t>
  </si>
  <si>
    <t>AfsEpbReq</t>
  </si>
  <si>
    <t>RdaFuncError</t>
  </si>
  <si>
    <t>LkaFuncError</t>
  </si>
  <si>
    <t>LdwFuncError</t>
  </si>
  <si>
    <t>LccFuncError</t>
  </si>
  <si>
    <t>Targer Speed kmh</t>
  </si>
  <si>
    <t>Mode of front colision warning</t>
  </si>
  <si>
    <t>Indicates strength of Brake Jerk warning level requested by AFS</t>
  </si>
  <si>
    <t>AFS requests a brake jerk to warn the driver in a hazardous situation</t>
  </si>
  <si>
    <t>1</t>
  </si>
  <si>
    <t>CcSetSpeed</t>
  </si>
  <si>
    <t>CcSetDist</t>
  </si>
  <si>
    <t>CcTargetId</t>
  </si>
  <si>
    <t>CcNotifError</t>
  </si>
  <si>
    <t>AslaMode</t>
  </si>
  <si>
    <t>AslaChSpdReq</t>
  </si>
  <si>
    <t>AebNotifError</t>
  </si>
  <si>
    <t>AfsBrakeJerkLevel</t>
  </si>
  <si>
    <t>CcBrakeStandStReq</t>
  </si>
  <si>
    <t>AfsBrakeJerkReq</t>
  </si>
  <si>
    <t>CcBrakeReleaseReq</t>
  </si>
  <si>
    <t>CcFuncError</t>
  </si>
  <si>
    <t>AebFuncError</t>
  </si>
  <si>
    <t>Change of speed in a turn: 0x0 - Off  0x1 - On</t>
  </si>
  <si>
    <t>Status of ASLA: 0x0 -Off   0x1 - On</t>
  </si>
  <si>
    <t xml:space="preserve">Overtaking speed: 0x0 - 0 kmh   0x1  - 1 kmh  ...0x3C -  60 kmh </t>
  </si>
  <si>
    <t>Status of FCW: 0x0 - Off  0x1 - On</t>
  </si>
  <si>
    <t>Mode of FCW: 0x0 - Early mode 0x1 - Normal mode  0x2 - Late mode</t>
  </si>
  <si>
    <t>Vibration on steering wheel when FCW is warningReq: 0x0 - OFF  0x1 - ON</t>
  </si>
  <si>
    <t>Status of AEB: 0x0 - OFF  0x1 - ON</t>
  </si>
  <si>
    <t>Vibration on steering wheel when LCC is warningReq: 0x0 - OFF  0x1 - ON</t>
  </si>
  <si>
    <t>Status of ALCC: 0x0 - OFF  0x1 - ON</t>
  </si>
  <si>
    <t>Status of DOW: 0x0 - OFF  0x1 - ON</t>
  </si>
  <si>
    <t>Sound on IC when DOW is warningReq: 0x0 - OFF   0x1 - ON</t>
  </si>
  <si>
    <t>Status of LDW: 0x0 - OFF   0x1 - ON</t>
  </si>
  <si>
    <t>Mode of LDW: 0x0 - before crossing  0x1 - while crossing</t>
  </si>
  <si>
    <t>Vibration on steering wheel when LDW is warningReq: 0x0 - OFF  0x1 - ON</t>
  </si>
  <si>
    <t>Sound on IC when LDW is warning: 0x0 - OFF  0x1 - ON</t>
  </si>
  <si>
    <t>Status of LDP: 0x0 - OFF   0x1 - ON</t>
  </si>
  <si>
    <t>Status of TSR : 0x0 - OFF  0x1 - ON</t>
  </si>
  <si>
    <t>Status of AFS: 0x0 - OFF  0x1 - ON</t>
  </si>
  <si>
    <t>Status of RDA: 0x0 - OFF  0x1 - ON</t>
  </si>
  <si>
    <t>Status of RCTC: 0x0 - OFF  0x1 - ON</t>
  </si>
  <si>
    <t>Status of REC: 0x0 - OFF   0x1 - ON</t>
  </si>
  <si>
    <t>Status of Sensor clean function: 0x0 - OFF  0x1 - ON</t>
  </si>
  <si>
    <t>Cruise is requesting to implement deceleration: 0- No Req 1-Request</t>
  </si>
  <si>
    <t>Cruise is requesting a car hold: 0- No Req 1-Request</t>
  </si>
  <si>
    <t>Mode of CC: 0=Off 1=Standby 2=Active 3=Override</t>
  </si>
  <si>
    <t>Cruise is requesting to start the car: 0- No Req 1-Request</t>
  </si>
  <si>
    <t>AEB is requesting to implement deceleration: 0- No Req 1-Request</t>
  </si>
  <si>
    <t>AFS is requesting to implement deceleration: 0- No Req 1-Request</t>
  </si>
  <si>
    <t>AFS is requesting call SOS: 0- No Req 1-Request</t>
  </si>
  <si>
    <t>AFS is requesting apply the parking brake: 0- No Req 1-Request</t>
  </si>
  <si>
    <t>AEB is requesting brake boost: 0- No Req 1-Request</t>
  </si>
  <si>
    <t>AEB is requesting brake prefill: 0- No Req 1-Request</t>
  </si>
  <si>
    <t>2</t>
  </si>
  <si>
    <t>3</t>
  </si>
  <si>
    <t>CcReject</t>
  </si>
  <si>
    <t>CcSleepSt</t>
  </si>
  <si>
    <t>CcDecelReqFlag</t>
  </si>
  <si>
    <t>CcType</t>
  </si>
  <si>
    <t>Type cruis control 0=Nothign 1=CC 2=ACC SG 3=LIM</t>
  </si>
  <si>
    <t>Target distance 0-min, 1-lowmed, 2-med, 3-max</t>
  </si>
  <si>
    <t>Target car number: 0 - No Target Car   &gt;1 - target car is</t>
  </si>
  <si>
    <t>CC has fallen asleep  0 - No sleep,   1- Sleep</t>
  </si>
  <si>
    <t>Engine torque increase request flag</t>
  </si>
  <si>
    <t>Target total torque on engine</t>
  </si>
  <si>
    <t>_Type of CC: 0=Nothing 1=CC/ACC  2=LIM  3-MAS</t>
  </si>
  <si>
    <t>Mode of CC 0=Off 1=Active</t>
  </si>
  <si>
    <t>Mode of CC 0=Off 1=Standby 2=Active 3=Override</t>
  </si>
  <si>
    <t>Error symbol of CC 0=Inactive 1=Active</t>
  </si>
  <si>
    <t>Error notification of CC 0=Inactive 1=Active</t>
  </si>
  <si>
    <t>Mode of Active speed limit assist 0= OFF 1=Active</t>
  </si>
  <si>
    <t>CcEmsMotIncFlag</t>
  </si>
  <si>
    <t>CcEmsMotInc</t>
  </si>
  <si>
    <t>CcEmsEngagement_Stat</t>
  </si>
  <si>
    <t>CcVcuMotIncFlag</t>
  </si>
  <si>
    <t>CcVcuMotInc</t>
  </si>
  <si>
    <t>CcVcuEngagement_Stat</t>
  </si>
  <si>
    <t>CcVcuState_Stat</t>
  </si>
  <si>
    <t>AebMode</t>
  </si>
  <si>
    <t>FcwMode</t>
  </si>
  <si>
    <t>AebDeactivNotif</t>
  </si>
  <si>
    <t>AebPreCrash</t>
  </si>
  <si>
    <t xml:space="preserve">Mode of emergency braking </t>
  </si>
  <si>
    <t>Notification for IC: Emergency braking is deactivated: 0=Off 1=Active</t>
  </si>
  <si>
    <t>AEB is inform a potential accident 0-nothing 1-Request</t>
  </si>
  <si>
    <t>Error symbol of AEB 0=Inactive 1=Active</t>
  </si>
  <si>
    <t>Error notification of AEB 0=Inactive 1=Active</t>
  </si>
  <si>
    <t>LkaMode</t>
  </si>
  <si>
    <t>LkaWarnSoundReq</t>
  </si>
  <si>
    <t>LkaShotdownSoundReq</t>
  </si>
  <si>
    <t>LkaWarnNotifReq</t>
  </si>
  <si>
    <t>LkaAngleReqFlag</t>
  </si>
  <si>
    <t>LkaNotifError</t>
  </si>
  <si>
    <t>LKA</t>
  </si>
  <si>
    <t>Mode of LKA 0-Off 1-StandBy 2-Active 3-Active+TakeOver</t>
  </si>
  <si>
    <t>Warning sound to take the steering wheel</t>
  </si>
  <si>
    <t>Sound when function is turned off  0 - no sound  1- sound</t>
  </si>
  <si>
    <t>Notification to take the steering wheel</t>
  </si>
  <si>
    <t>LKA is requesting to implement angle  on steering wheel:: 0- No Req 1-Request</t>
  </si>
  <si>
    <t>TsrMode</t>
  </si>
  <si>
    <t>TsrSignSpeed</t>
  </si>
  <si>
    <t>TsrSignOverTaking</t>
  </si>
  <si>
    <t>TsrSignError</t>
  </si>
  <si>
    <t>Mode of trafic sign recognition 0-Off 1-Active</t>
  </si>
  <si>
    <t>AaWarnNotifReq</t>
  </si>
  <si>
    <t>Mode of trafic AA 0-Off 1-StandBy 2-Active</t>
  </si>
  <si>
    <t>Notification to wake up</t>
  </si>
  <si>
    <t>AfsMode</t>
  </si>
  <si>
    <t>AfsDecelReqFlag</t>
  </si>
  <si>
    <t>AfsBrakeJerkEn</t>
  </si>
  <si>
    <t>Enable the brake jerk warning functionnality 0 = Disable 1 = Enable</t>
  </si>
  <si>
    <t>Error of AFS  0=no Error 1= Error</t>
  </si>
  <si>
    <t>NvMode</t>
  </si>
  <si>
    <t>NvFuncError</t>
  </si>
  <si>
    <t>Mode of NightVision  0-not Avail  1- Available 2-Active</t>
  </si>
  <si>
    <t>Error of NV  0- no Error 1- Error</t>
  </si>
  <si>
    <t>LdwMode</t>
  </si>
  <si>
    <t>LdpMode</t>
  </si>
  <si>
    <t>LdwLeftLaneWarnReq</t>
  </si>
  <si>
    <t>LdwRightLaneWarnReq</t>
  </si>
  <si>
    <t>LdwSoundReq</t>
  </si>
  <si>
    <t>LdpAngleReqFlag</t>
  </si>
  <si>
    <t>LdwNotifError</t>
  </si>
  <si>
    <t>LDW</t>
  </si>
  <si>
    <t>Mode of Lane Departure Prevention 0-Off  1- Active</t>
  </si>
  <si>
    <t>LDW is requesting warning notification Left line: 0- No Req 1-Request</t>
  </si>
  <si>
    <t>LDW is requesting warning notification Right line: 0- No Req 1-Request</t>
  </si>
  <si>
    <t>LDW is requesting warning sound: 0- No Req 1-Request</t>
  </si>
  <si>
    <t>LccMode</t>
  </si>
  <si>
    <t>ALccMode</t>
  </si>
  <si>
    <t>DowMode</t>
  </si>
  <si>
    <t>LccLeftLedReq</t>
  </si>
  <si>
    <t>LccRightLedReq</t>
  </si>
  <si>
    <t>LccLeftWarnReq</t>
  </si>
  <si>
    <t>LccRightWarnReq</t>
  </si>
  <si>
    <t>AlccAngleReqFlag</t>
  </si>
  <si>
    <t>LccSoundReq</t>
  </si>
  <si>
    <t>LccNotifError</t>
  </si>
  <si>
    <t>DowNotifError</t>
  </si>
  <si>
    <t>Mode of Lane Change Control 0-Off  1- StandBy 2-Active</t>
  </si>
  <si>
    <t>Mode of Active Lane Change Control  0-Off 1-Active</t>
  </si>
  <si>
    <t>Mode of Door Open Warning  0-Off 1-Active</t>
  </si>
  <si>
    <t>LCC is requesting activate notification left side : 0- No Req 1-Request</t>
  </si>
  <si>
    <t>LCC is requesting activate notification right side : 0- No Req 1-Request</t>
  </si>
  <si>
    <t>LCC is requesting sound warning: 0- No Req 1-Request</t>
  </si>
  <si>
    <t>Error symbol of LCC 0=Inactive 1=Active</t>
  </si>
  <si>
    <t>Error notification of LCC 0=Inactive 1=Active</t>
  </si>
  <si>
    <t>Error notification of DOW 0=Inactive 1=Active</t>
  </si>
  <si>
    <t>RcwMode</t>
  </si>
  <si>
    <t>RcwWarnReq</t>
  </si>
  <si>
    <t>RCW</t>
  </si>
  <si>
    <t>Mode of Rear collision warning 0-Off  1-Active</t>
  </si>
  <si>
    <t>RCW is requesting yellow alarm light: 0- No Req 1-Request</t>
  </si>
  <si>
    <t>RdaMode</t>
  </si>
  <si>
    <t>RdaWarnReq</t>
  </si>
  <si>
    <t>RctcWarnReq</t>
  </si>
  <si>
    <t>RdaDecelReqFalg</t>
  </si>
  <si>
    <t>RdaNotifError</t>
  </si>
  <si>
    <t>RDA is requesting warning notification: 0- No Req 1-Request</t>
  </si>
  <si>
    <t>RCTC is requesting warning notification: 0- No Req 1-Request</t>
  </si>
  <si>
    <t>RDA is requesting to implement deceleration: 0- No Req 1-Reques</t>
  </si>
  <si>
    <t>Error notification of RDA 0=Inactive 1=Active</t>
  </si>
  <si>
    <t>RecMode</t>
  </si>
  <si>
    <t>MliaMode</t>
  </si>
  <si>
    <t>MLIA</t>
  </si>
  <si>
    <t>AdasAvailMode</t>
  </si>
  <si>
    <t>SensTicuDirty_Stat</t>
  </si>
  <si>
    <t>SensLidarDirty_Stat</t>
  </si>
  <si>
    <t>SensMrrxDirty_Stat</t>
  </si>
  <si>
    <t>SensFrcuDirty_Stat</t>
  </si>
  <si>
    <t>SensClearReq</t>
  </si>
  <si>
    <t>SensWSHeatReq</t>
  </si>
  <si>
    <t>SensSteerWhVibrReq</t>
  </si>
  <si>
    <t>SensSteerWhLvl</t>
  </si>
  <si>
    <t>ADAS Status 0 - NotAvailable 1 - Degradate 2 - Available</t>
  </si>
  <si>
    <t>Termal Image sensor status  0-Clear  1- Dirty</t>
  </si>
  <si>
    <t>LIDAR sensor status  0-Clear  1- Dirty</t>
  </si>
  <si>
    <t>Rear radar status  0-Clear  1- Dirty left 2-Dirty Right 3 -Dirty both</t>
  </si>
  <si>
    <t>Front radar status  0-Clear  1- Dirty</t>
  </si>
  <si>
    <t>ADAS is requesting to clear sensor: 0- No Req 1-FRCU 2-FCU 3-TICU 4-LIDAR</t>
  </si>
  <si>
    <t>ADAS is requesting heat on wind sheeld: 0- No Req 1-Low Req 2-Med Req 3-Max Req</t>
  </si>
  <si>
    <t>ADAS is requesting vibration on steering wheel: 0- No Req 1-Request</t>
  </si>
  <si>
    <t>Vibration level 0-low… 63 - max</t>
  </si>
  <si>
    <t>VisObj1Orient</t>
  </si>
  <si>
    <t>VisObj1_Type</t>
  </si>
  <si>
    <t>VisObj2Orient</t>
  </si>
  <si>
    <t>VisObj2_Type</t>
  </si>
  <si>
    <t>VisObj3Orient</t>
  </si>
  <si>
    <t>VisObj3_Type</t>
  </si>
  <si>
    <t>VisObj4Orient</t>
  </si>
  <si>
    <t>VisObj4_Type</t>
  </si>
  <si>
    <t>VisObj5Orient</t>
  </si>
  <si>
    <t>VisObj5_Type</t>
  </si>
  <si>
    <t>VisObj6Orient</t>
  </si>
  <si>
    <t>VisObj6_Type</t>
  </si>
  <si>
    <t>VisObj7Orient</t>
  </si>
  <si>
    <t>VisObj7_Type</t>
  </si>
  <si>
    <t>Скорость целевая в КМЧ приведенная к реальной скорости</t>
  </si>
  <si>
    <t>Data_From_VLC</t>
  </si>
  <si>
    <t>Number Model of ADAS</t>
  </si>
  <si>
    <t>Number Model of FIU</t>
  </si>
  <si>
    <t>Date Model of FIU</t>
  </si>
  <si>
    <t>Number Model of LKA</t>
  </si>
  <si>
    <t>Date Model of LKA</t>
  </si>
  <si>
    <t>Number Model of AFS</t>
  </si>
  <si>
    <t>Date Model of AFS</t>
  </si>
  <si>
    <t>Number Model of LDW</t>
  </si>
  <si>
    <t>Date Model of LDW</t>
  </si>
  <si>
    <t>Number Model of LCC</t>
  </si>
  <si>
    <t>Date Model of LCC</t>
  </si>
  <si>
    <t>Number Model of RCW</t>
  </si>
  <si>
    <t>Date Model of RCW</t>
  </si>
  <si>
    <t>Number Model of RDA</t>
  </si>
  <si>
    <t>Date Model of RDA</t>
  </si>
  <si>
    <t>Number Model of MLIA</t>
  </si>
  <si>
    <t>Date Model of MLIA</t>
  </si>
  <si>
    <t>Number Model of VISUAL</t>
  </si>
  <si>
    <t>Date Model of AEB VISUAL</t>
  </si>
  <si>
    <t>Data to log about  DistSet m</t>
  </si>
  <si>
    <t xml:space="preserve">Data to log about  DistReal m </t>
  </si>
  <si>
    <t>Data to log about Accel leader</t>
  </si>
  <si>
    <t>Data to log about Speed leader kmh</t>
  </si>
  <si>
    <t>TestData_ACC</t>
  </si>
  <si>
    <t>TestData_AEB</t>
  </si>
  <si>
    <t>TestData_FIU</t>
  </si>
  <si>
    <t>TestData_LKA</t>
  </si>
  <si>
    <t>TestData_LDW</t>
  </si>
  <si>
    <t>TestData_LCC</t>
  </si>
  <si>
    <t>TestData_RCW</t>
  </si>
  <si>
    <t>TestData_RDA</t>
  </si>
  <si>
    <t>TestData_MLIA</t>
  </si>
  <si>
    <t>TestData_VISUAL</t>
  </si>
  <si>
    <t>Data to log about VLC State</t>
  </si>
  <si>
    <t>MliaRADBLED1Req</t>
  </si>
  <si>
    <t>MliaRADBLED2Req</t>
  </si>
  <si>
    <t>MliaRADBLED3Req</t>
  </si>
  <si>
    <t>MliaRADBLED4Req</t>
  </si>
  <si>
    <t>MliaRADBLED5Req</t>
  </si>
  <si>
    <t>MliaRADBLED6Req</t>
  </si>
  <si>
    <t>MliaRADBLED7Req</t>
  </si>
  <si>
    <t>MliaRADBLED8Req</t>
  </si>
  <si>
    <t>MliaRADBLED9Req</t>
  </si>
  <si>
    <t>MliaRADBLED10Req</t>
  </si>
  <si>
    <t>MliaRADBLED11Req</t>
  </si>
  <si>
    <t>MliaRADBLED12Req</t>
  </si>
  <si>
    <t>MliaRADBLED13Req</t>
  </si>
  <si>
    <t>MliaRADBLED14Req</t>
  </si>
  <si>
    <t>MliaRADBLED15Req</t>
  </si>
  <si>
    <t>MliaRADBLED16Req</t>
  </si>
  <si>
    <t>MliaRADBLED17Req</t>
  </si>
  <si>
    <t>MliaRADBLED18Req</t>
  </si>
  <si>
    <t>MliaRightObj1Y1Val</t>
  </si>
  <si>
    <t>MliaRightObj1Z1Val</t>
  </si>
  <si>
    <t>MliaRightObj1Y2Val</t>
  </si>
  <si>
    <t>MliaRightObj1Z2Val</t>
  </si>
  <si>
    <t>MliaRightObj2Y1Val</t>
  </si>
  <si>
    <t>MliaRightObj2Z1Val</t>
  </si>
  <si>
    <t>MliaRightObj2Y2Val</t>
  </si>
  <si>
    <t>MliaRightObj2Z2Val</t>
  </si>
  <si>
    <t>MliaRightObj3Y1Val</t>
  </si>
  <si>
    <t>MliaRightObj3Z1Val</t>
  </si>
  <si>
    <t>MliaRightObj3Y2Val</t>
  </si>
  <si>
    <t>MliaRightObj3Z2Val</t>
  </si>
  <si>
    <t>MliaRightObj4Y1Val</t>
  </si>
  <si>
    <t>MliaRightObj4Z1Val</t>
  </si>
  <si>
    <t>MliaRightObj4Y2Val</t>
  </si>
  <si>
    <t>MliaRightObj4Z2Val</t>
  </si>
  <si>
    <t>MliaRightObj5Y1Val</t>
  </si>
  <si>
    <t>MliaRightObj5Z1Val</t>
  </si>
  <si>
    <t>MliaRightObj5Y2Val</t>
  </si>
  <si>
    <t>MliaRightObj5Z2Val</t>
  </si>
  <si>
    <t>MliaRightObj6Y1Val</t>
  </si>
  <si>
    <t>MliaRightObj6Z1Val</t>
  </si>
  <si>
    <t>MliaRightObj6Y2Val</t>
  </si>
  <si>
    <t>MliaRightObj6Z2Val</t>
  </si>
  <si>
    <t>MliaRightObj7Y1Val</t>
  </si>
  <si>
    <t>MliaRightObj7Z1Val</t>
  </si>
  <si>
    <t>MliaRightObj7Y2Val</t>
  </si>
  <si>
    <t>MliaRightObj7Z2Val</t>
  </si>
  <si>
    <t>MliaRightObj8Y1Val</t>
  </si>
  <si>
    <t>MliaRightObj8Z1Val</t>
  </si>
  <si>
    <t>MliaRightObj8Y2Val</t>
  </si>
  <si>
    <t>MliaRightObj8Z2Val</t>
  </si>
  <si>
    <t>MliaRightObj9Y1Val</t>
  </si>
  <si>
    <t>MliaRightObj9Z1Val</t>
  </si>
  <si>
    <t>MliaRightObj9Y2Val</t>
  </si>
  <si>
    <t>MliaRightObj9Z2Val</t>
  </si>
  <si>
    <t>MliaRightObj10Y1Val</t>
  </si>
  <si>
    <t>MliaRightObj10Z1Val</t>
  </si>
  <si>
    <t>MliaRightObj10Y2Val</t>
  </si>
  <si>
    <t>MliaRightObj10Z2Val</t>
  </si>
  <si>
    <t>MliaRightProjSlot1Req</t>
  </si>
  <si>
    <t>MliaRightProjBrightSlot1Req</t>
  </si>
  <si>
    <t>MliaRightProjSlot2Req</t>
  </si>
  <si>
    <t>MliaRightProjBrightSlot2Req</t>
  </si>
  <si>
    <t>MliaRightProjSlot3Req</t>
  </si>
  <si>
    <t>MliaRightProjBrightSlot3Req</t>
  </si>
  <si>
    <t>MliaRightProjSlot4Req</t>
  </si>
  <si>
    <t>MliaRightProjBrightSlot4Req</t>
  </si>
  <si>
    <t>Left_ADB LED#1 Control Signal</t>
  </si>
  <si>
    <t>Left_ADB LED#2 Control Signal</t>
  </si>
  <si>
    <t>Left_ADB LED#3 Control Signal</t>
  </si>
  <si>
    <t>Left_ADB LED#4 Control Signal</t>
  </si>
  <si>
    <t>Left_ADB LED#5 Control Signal</t>
  </si>
  <si>
    <t>Left_ADB LED#6 Control Signal</t>
  </si>
  <si>
    <t>Left_ADB LED#7 Control Signal</t>
  </si>
  <si>
    <t>Left_ADB LED#8 Control Signal</t>
  </si>
  <si>
    <t>Left_ADB LED#9 Control Signal</t>
  </si>
  <si>
    <t>Left_ADB LED#10 Control Signal</t>
  </si>
  <si>
    <t>Left_ADB LED#11 Control Signal</t>
  </si>
  <si>
    <t>Left_ADB LED#12 Control Signal</t>
  </si>
  <si>
    <t>Left_ADB LED#13 Control Signal</t>
  </si>
  <si>
    <t>Left_ADB LED#14 Control Signal</t>
  </si>
  <si>
    <t>Left_ADB LED#15 Control Signal</t>
  </si>
  <si>
    <t>Left_ADB LED#16 Control Signal</t>
  </si>
  <si>
    <t>Left_ADB LED#17 Control Signal</t>
  </si>
  <si>
    <t>Left_ADB LED#18 Control Signal</t>
  </si>
  <si>
    <t>Object_1 Horizontal Value_1</t>
  </si>
  <si>
    <t>Object_1 Vertical Value_1</t>
  </si>
  <si>
    <t>Object_1 Horizontal Value_2</t>
  </si>
  <si>
    <t>Object_1 Vertical  Value_2</t>
  </si>
  <si>
    <t>Object_2 Horizontal Value_1</t>
  </si>
  <si>
    <t>Object_2 Vertical Value_1</t>
  </si>
  <si>
    <t>Object_2 Horizontal Value_2</t>
  </si>
  <si>
    <t>Object_2 Vertical  Value_2</t>
  </si>
  <si>
    <t>Object_3 Horizontal Value_1</t>
  </si>
  <si>
    <t>Object_3 Vertical Value_1</t>
  </si>
  <si>
    <t>Object_3 Horizontal Value_2</t>
  </si>
  <si>
    <t>Object_3 Vertical  Value_2</t>
  </si>
  <si>
    <t>Object_4 Horizontal Value_1</t>
  </si>
  <si>
    <t>Object_4 Vertical Value_1</t>
  </si>
  <si>
    <t>Object_4 Horizontal Value_2</t>
  </si>
  <si>
    <t>Object_4 Vertical  Value_2</t>
  </si>
  <si>
    <t>Object_5 Horizontal Value_1</t>
  </si>
  <si>
    <t>Object_5 Vertical Value_1</t>
  </si>
  <si>
    <t>Object_5 Horizontal Value_2</t>
  </si>
  <si>
    <t>Object_5 Vertical  Value_2</t>
  </si>
  <si>
    <t>Object_6 Horizontal Value_1</t>
  </si>
  <si>
    <t>Object_6 Vertical Value_1</t>
  </si>
  <si>
    <t>Object_6 Horizontal Value_2</t>
  </si>
  <si>
    <t>Object_6 Vertical  Value_2</t>
  </si>
  <si>
    <t>Object_7 Horizontal Value_1</t>
  </si>
  <si>
    <t>Object_7 Vertical Value_1</t>
  </si>
  <si>
    <t>Object_7 Horizontal Value_2</t>
  </si>
  <si>
    <t>Object_7 Vertical  Value_2</t>
  </si>
  <si>
    <t>Object_8 Horizontal Value_1</t>
  </si>
  <si>
    <t>Object_8 Vertical Value_1</t>
  </si>
  <si>
    <t>Object_8 Horizontal Value_2</t>
  </si>
  <si>
    <t>Object_8 Vertical  Value_2</t>
  </si>
  <si>
    <t>Object_9 Horizontal Value_1</t>
  </si>
  <si>
    <t>Object_9 Vertical Value_1</t>
  </si>
  <si>
    <t>Object_9 Horizontal Value_2</t>
  </si>
  <si>
    <t>Object_9 Vertical  Value_2</t>
  </si>
  <si>
    <t>Object_10 Horizontal Value_1</t>
  </si>
  <si>
    <t>Object_10 Vertical Value_1</t>
  </si>
  <si>
    <t>Object_10 Horizontal Value_2</t>
  </si>
  <si>
    <t>Object_10 Vertical  Value_2</t>
  </si>
  <si>
    <t>Slot_1 Projection Control Signal</t>
  </si>
  <si>
    <t>Slot_1 Projection Brightness Control Signal</t>
  </si>
  <si>
    <t>Slot_2 Projection Control Signal</t>
  </si>
  <si>
    <t>Slot_2 Projection Brightness Control Signal</t>
  </si>
  <si>
    <t>Slot_3 Projection Control Signal</t>
  </si>
  <si>
    <t>Slot_3 Projection Brightness Control Signal</t>
  </si>
  <si>
    <t>Slot_4 Projection Control Signal</t>
  </si>
  <si>
    <t>Slot_4 Projection Brightness Control Signal</t>
  </si>
  <si>
    <t>Right_ADB LED#1 Control Signal</t>
  </si>
  <si>
    <t>Right_ADB LED#2 Control Signal</t>
  </si>
  <si>
    <t>Right_ADB LED#3 Control Signal</t>
  </si>
  <si>
    <t>Right_ADB LED#4 Control Signal</t>
  </si>
  <si>
    <t>Right_ADB LED#5 Control Signal</t>
  </si>
  <si>
    <t>Right_ADB LED#6 Control Signal</t>
  </si>
  <si>
    <t>Right_ADB LED#7 Control Signal</t>
  </si>
  <si>
    <t>Right_ADB LED#8 Control Signal</t>
  </si>
  <si>
    <t>Right_ADB LED#9 Control Signal</t>
  </si>
  <si>
    <t>Right_ADB LED#10 Control Signal</t>
  </si>
  <si>
    <t>Right_ADB LED#11 Control Signal</t>
  </si>
  <si>
    <t>Right_ADB LED#12 Control Signal</t>
  </si>
  <si>
    <t>Right_ADB LED#13 Control Signal</t>
  </si>
  <si>
    <t>Right_ADB LED#14 Control Signal</t>
  </si>
  <si>
    <t>Right_ADB LED#15 Control Signal</t>
  </si>
  <si>
    <t>Right_ADB LED#16 Control Signal</t>
  </si>
  <si>
    <t>Right_ADB LED#17 Control Signal</t>
  </si>
  <si>
    <t>Right_ADB LED#18 Control Signal</t>
  </si>
  <si>
    <t>MliaLADBLED1Req</t>
  </si>
  <si>
    <t>MliaLADBLED2Req</t>
  </si>
  <si>
    <t>MliaLADBLED3Req</t>
  </si>
  <si>
    <t>MliaLADBLED4Req</t>
  </si>
  <si>
    <t>MliaLADBLED5Req</t>
  </si>
  <si>
    <t>MliaLADBLED6Req</t>
  </si>
  <si>
    <t>MliaLADBLED7Req</t>
  </si>
  <si>
    <t>MliaLADBLED8Req</t>
  </si>
  <si>
    <t>MliaLADBLED9Req</t>
  </si>
  <si>
    <t>MliaLADBLED10Req</t>
  </si>
  <si>
    <t>MliaLADBLED11Req</t>
  </si>
  <si>
    <t>MliaLADBLED12Req</t>
  </si>
  <si>
    <t>MliaLADBLED13Req</t>
  </si>
  <si>
    <t>MliaLADBLED14Req</t>
  </si>
  <si>
    <t>MliaLADBLED15Req</t>
  </si>
  <si>
    <t>MliaLADBLED16Req</t>
  </si>
  <si>
    <t>MliaLADBLED17Req</t>
  </si>
  <si>
    <t>MliaLADBLED18Req</t>
  </si>
  <si>
    <t>MliaLeftObj1Y1Val</t>
  </si>
  <si>
    <t>MliaLeftObj1Z1Val</t>
  </si>
  <si>
    <t>MliaLeftObj1Y2Val</t>
  </si>
  <si>
    <t>MliaLeftObj1Z2Val</t>
  </si>
  <si>
    <t>MliaLeftObj2Y1Val</t>
  </si>
  <si>
    <t>MliaLeftObj2Z1Val</t>
  </si>
  <si>
    <t>MliaLeftObj2Y2Val</t>
  </si>
  <si>
    <t>MliaLeftObj2Z2Val</t>
  </si>
  <si>
    <t>MliaLeftObj3Y1Val</t>
  </si>
  <si>
    <t>MliaLeftObj3Z1Val</t>
  </si>
  <si>
    <t>MliaLeftObj3Y2Val</t>
  </si>
  <si>
    <t>MliaLeftObj3Z2Val</t>
  </si>
  <si>
    <t>MliaLeftObj4Y1Val</t>
  </si>
  <si>
    <t>MliaLeftObj4Z1Val</t>
  </si>
  <si>
    <t>MliaLeftObj4Y2Val</t>
  </si>
  <si>
    <t>MliaLeftObj4Z2Val</t>
  </si>
  <si>
    <t>MliaLeftObj5Y1Val</t>
  </si>
  <si>
    <t>MliaLeftObj5Z1Val</t>
  </si>
  <si>
    <t>MliaLeftObj5Y2Val</t>
  </si>
  <si>
    <t>MliaLeftObj5Z2Val</t>
  </si>
  <si>
    <t>MliaLeftObj6Y1Val</t>
  </si>
  <si>
    <t>MliaLeftObj6Z1Val</t>
  </si>
  <si>
    <t>MliaLeftObj6Y2Val</t>
  </si>
  <si>
    <t>MliaLeftObj6Z2Val</t>
  </si>
  <si>
    <t>MliaLeftObj7Y1Val</t>
  </si>
  <si>
    <t>MliaLeftObj7Z1Val</t>
  </si>
  <si>
    <t>MliaLeftObj7Y2Val</t>
  </si>
  <si>
    <t>MliaLeftObj7Z2Val</t>
  </si>
  <si>
    <t>MliaLeftObj8Y1Val</t>
  </si>
  <si>
    <t>MliaLeftObj8Z1Val</t>
  </si>
  <si>
    <t>MliaLeftObj8Y2Val</t>
  </si>
  <si>
    <t>MliaLeftObj8Z2Val</t>
  </si>
  <si>
    <t>MliaLeftObj9Y1Val</t>
  </si>
  <si>
    <t>MliaLeftObj9Z1Val</t>
  </si>
  <si>
    <t>MliaLeftObj9Y2Val</t>
  </si>
  <si>
    <t>MliaLeftObj9Z2Val</t>
  </si>
  <si>
    <t>MliaLeftObj10Y1Val</t>
  </si>
  <si>
    <t>MliaLeftObj10Z1Val</t>
  </si>
  <si>
    <t>MliaLeftObj10Y2Val</t>
  </si>
  <si>
    <t>MliaLeftObj10Z2Val</t>
  </si>
  <si>
    <t>MliaLeftProjSlot1Req</t>
  </si>
  <si>
    <t>MliaLeftProjBrightSlot1Req</t>
  </si>
  <si>
    <t>MliaLeftProjSlot2Req</t>
  </si>
  <si>
    <t>MliaLeftProjBrightSlot2Req</t>
  </si>
  <si>
    <t>MliaLeftProjSlot3Req</t>
  </si>
  <si>
    <t>MliaLeftProjBrightSlot3Req</t>
  </si>
  <si>
    <t>MliaLeftProjSlot4Req</t>
  </si>
  <si>
    <t>MliaLeftProjBrightSlot4Req</t>
  </si>
  <si>
    <t>DtDiagVerNumSoftWare</t>
  </si>
  <si>
    <t>DtDiagVerNumModelAEB</t>
  </si>
  <si>
    <t>DtDiagVerDateModelAEB</t>
  </si>
  <si>
    <t>DtDiagVerNumModelACC</t>
  </si>
  <si>
    <t>DtDiagVerDateModelACC</t>
  </si>
  <si>
    <t>DtDiagVerNumModelFIU</t>
  </si>
  <si>
    <t>DtDiagVerDateModelFIU</t>
  </si>
  <si>
    <t>DtDiagVerNumModelLKA</t>
  </si>
  <si>
    <t>DtDiagVerDateModelLKA</t>
  </si>
  <si>
    <t>DtDiagVerNumModelAFS</t>
  </si>
  <si>
    <t>DtDiagVerDateModelAFS</t>
  </si>
  <si>
    <t>DtDiagVerNumModelLDW</t>
  </si>
  <si>
    <t>DtDiagVerDateModelLDW</t>
  </si>
  <si>
    <t>DtDiagVerNumModelLCC</t>
  </si>
  <si>
    <t>DtDiagVerDateModelLCC</t>
  </si>
  <si>
    <t>DtDiagVerNumModelRCW</t>
  </si>
  <si>
    <t>DtDiagVerDateModelRCW</t>
  </si>
  <si>
    <t>DtDiagVerNumModelRDA</t>
  </si>
  <si>
    <t>DtDiagVerDateModelRDA</t>
  </si>
  <si>
    <t>DtDiagVerNumModelMLIA</t>
  </si>
  <si>
    <t>DtDiagVerDateModelMLIA</t>
  </si>
  <si>
    <t>DtDiagVerNumModelVISUAL</t>
  </si>
  <si>
    <t>DtDiagVerDateModelVisual</t>
  </si>
  <si>
    <t>DtDiagDtcAccSwuStuck</t>
  </si>
  <si>
    <t>DtDiagDtcAccRadarZero</t>
  </si>
  <si>
    <t>DtDiagDtcAccRadarGlitch</t>
  </si>
  <si>
    <t>Dynamics of СС  0x0 - Auto mode  0x1 - Comfort mode  0x2 - Dynamic mode</t>
  </si>
  <si>
    <t>Change of speed in a turn  0x0 - Off  0x1 - On</t>
  </si>
  <si>
    <t>Status of ASLA 0x0 -Off   0x1 - On</t>
  </si>
  <si>
    <t xml:space="preserve">Overtaking speed 0x0 - 0 kmh   0x1  - 1 kmh  ...0x3C -  60 kmh </t>
  </si>
  <si>
    <t>Status of LKA 0x0 - Off 0x1 - On</t>
  </si>
  <si>
    <t>Status of FCW 0x0 - Off  0x1 - On</t>
  </si>
  <si>
    <t>Mode of FCW 0x0 - Early mode 0x1 - Normal mode  0x2 - Late mode</t>
  </si>
  <si>
    <t>Vibration on steering wheel when FCW is warningReq 0x0 - OFF  0x1 - ON</t>
  </si>
  <si>
    <t>Status of AEB 0x0 - OFF  0x1 - ON</t>
  </si>
  <si>
    <t>Status of LCC 0x0 - OFF  0x1 - ON</t>
  </si>
  <si>
    <t>Mode of LCC 0x0 - Early mode  0x1 - Normal mode  0x2 - Late mode</t>
  </si>
  <si>
    <t>Vibration on steering wheel when LCC is warningReq 0x0 - OFF  0x1 - ON</t>
  </si>
  <si>
    <t>Sound on IC when LCC is warningReq 0x0 - OFF  0x1 - ON</t>
  </si>
  <si>
    <t>Status of ALCC  0x0 - OFF  0x1 - ON</t>
  </si>
  <si>
    <t>Status of DOW 0x0 - OFF  0x1 - ON</t>
  </si>
  <si>
    <t>Sound on IC when DOW is warningReq 0x0 - OFF   0x1 - ON</t>
  </si>
  <si>
    <t>Status of LDW 0x0 - OFF   0x1 - ON</t>
  </si>
  <si>
    <t>Mode of LDW 0x0 - before crossing  0x1 - while crossing</t>
  </si>
  <si>
    <t>Vibration on steering wheel when LDW is warningReq 0x0 - OFF  0x1 - ON</t>
  </si>
  <si>
    <t>Sound on IC when LDW is warningReq 0x0 - OFF  0x1 - ON</t>
  </si>
  <si>
    <t>Status of LDP 0x0 - OFF   0x1 - ON</t>
  </si>
  <si>
    <t>Status of TSR 0x0 - OFF  0x1 - ON</t>
  </si>
  <si>
    <t>Status of AA 0x0 - OFF   0x1 - ON</t>
  </si>
  <si>
    <t>Mode of AA 0x0 - No   0x1 - Low sensitivity mode 0x2 - High sensitivity mode</t>
  </si>
  <si>
    <t>Status of AFS 0x0 - OFF  0x1 - ON</t>
  </si>
  <si>
    <t>Status of RDA 0x0 - OFF  0x1 - ON</t>
  </si>
  <si>
    <t>Status of RCTC 0x0 - OFF  0x1 - ON</t>
  </si>
  <si>
    <t>Status of RCW 0x0 - OFF   0x1 - ON</t>
  </si>
  <si>
    <t>Status of REC 0x0 - OFF   0x1 - ON</t>
  </si>
  <si>
    <t>Status of Sensor clean function 0x0 - OFF  0x1 - ON</t>
  </si>
  <si>
    <t>Status of Assist1 0x0 - OFF  0x1 - ON</t>
  </si>
  <si>
    <t>Status of Assist2 0x0 - OFF  0x1 - ON</t>
  </si>
  <si>
    <t>Status of Assist3 0x0 - OFF  0x1 - ON</t>
  </si>
  <si>
    <t>Status of Assist4 0x0 - OFF  0x1 - ON</t>
  </si>
  <si>
    <t>Sx</t>
  </si>
  <si>
    <t>Sy</t>
  </si>
  <si>
    <t>Vx</t>
  </si>
  <si>
    <t>Vy</t>
  </si>
  <si>
    <t>type</t>
  </si>
  <si>
    <t>Probabil</t>
  </si>
  <si>
    <t>detect</t>
  </si>
  <si>
    <t>Distant object in our lane</t>
  </si>
  <si>
    <t>Nearest object in our lane</t>
  </si>
  <si>
    <t>Nearest object in Left lane</t>
  </si>
  <si>
    <t>Distant object in Left lane</t>
  </si>
  <si>
    <t>Nearest object in Right lane</t>
  </si>
  <si>
    <t>Distant object in Right lane</t>
  </si>
  <si>
    <t>Oncoming object left near</t>
  </si>
  <si>
    <t>Oncoming object on the left far</t>
  </si>
  <si>
    <t>Cross object №9</t>
  </si>
  <si>
    <t>Cross object №10</t>
  </si>
  <si>
    <t>Cross object №11</t>
  </si>
  <si>
    <t>Color</t>
  </si>
  <si>
    <t>Type</t>
  </si>
  <si>
    <t>0 - white 1 - yellow</t>
  </si>
  <si>
    <t>CurrSpeed</t>
  </si>
  <si>
    <t>Obj_detect</t>
  </si>
  <si>
    <t>VlcTrqActive</t>
  </si>
  <si>
    <t>VlcActive</t>
  </si>
  <si>
    <t>AccelReq</t>
  </si>
  <si>
    <t>CruiseControlType</t>
  </si>
  <si>
    <t>Флаг активации запроса момента</t>
  </si>
  <si>
    <t>DriveOffReq</t>
  </si>
  <si>
    <t>StandStillReq</t>
  </si>
  <si>
    <t>Status of Cruise Control: 0-OFF 1-StandBy 2-Active 3-Override</t>
  </si>
  <si>
    <t>SpeedTarget</t>
  </si>
  <si>
    <t>Флаг запуска рассчета момента</t>
  </si>
  <si>
    <t>Acceleration request from the ACC function</t>
  </si>
  <si>
    <t>DecelPlausblCount</t>
  </si>
  <si>
    <t>AngEstimate</t>
  </si>
  <si>
    <t>Road angle from VLC, g*angle</t>
  </si>
  <si>
    <t>BrakeReleaseReq</t>
  </si>
  <si>
    <t>AccTrqAvailable</t>
  </si>
  <si>
    <t>AccTrqReq</t>
  </si>
  <si>
    <t>StreetLightDetect</t>
  </si>
  <si>
    <t>LightSts</t>
  </si>
  <si>
    <t>Detect</t>
  </si>
  <si>
    <t>Detect flag of object</t>
  </si>
  <si>
    <t>Speed on Sign</t>
  </si>
  <si>
    <t>Color of Sign. 0-undefine 1-white 2-yellow</t>
  </si>
  <si>
    <t>Lat distande</t>
  </si>
  <si>
    <t>Long distance</t>
  </si>
  <si>
    <t>Detect Sign flag</t>
  </si>
  <si>
    <t>Detect flag of Street Light</t>
  </si>
  <si>
    <t>LccErReq</t>
  </si>
  <si>
    <t>AlccErReq</t>
  </si>
  <si>
    <t>LdwErReq</t>
  </si>
  <si>
    <t>LdpErReq</t>
  </si>
  <si>
    <t>AAErReq</t>
  </si>
  <si>
    <t>TsrErReq</t>
  </si>
  <si>
    <t>LkaErReq</t>
  </si>
  <si>
    <t>RdaErReq</t>
  </si>
  <si>
    <t>RctcErReq</t>
  </si>
  <si>
    <t>RecErReq</t>
  </si>
  <si>
    <t>MliaErReq</t>
  </si>
  <si>
    <t>FcuDirtSts</t>
  </si>
  <si>
    <t>FrcuDirtSts</t>
  </si>
  <si>
    <t>TicuDirtSts</t>
  </si>
  <si>
    <t>MrrxDirtSts</t>
  </si>
  <si>
    <t>LidarDirtSts</t>
  </si>
  <si>
    <t>Dirty status of front camera 0-clear 1- dirty</t>
  </si>
  <si>
    <t>Dirty status of front radar 0-clear 1- dirty</t>
  </si>
  <si>
    <t>Dirty status of front thermal image camera 0-clear 1- dirty</t>
  </si>
  <si>
    <t>Dirty status of rear radar 0-clear 1- dirty</t>
  </si>
  <si>
    <t>Dirty status of front LIDAR 0-clear 1- dirty</t>
  </si>
  <si>
    <t>Request to "Error" LCC 0-no Error, 1 - Error</t>
  </si>
  <si>
    <t>Request to "Error" ALCC 0-no Error, 1 - Error</t>
  </si>
  <si>
    <t>Request to "Error" LDW 0-no Error, 1 - Error</t>
  </si>
  <si>
    <t>Request to "Error" LDP 0-no Error, 1 - Error</t>
  </si>
  <si>
    <t>Request to "Error" NV 0-no Error, 1 - Error</t>
  </si>
  <si>
    <t>NvErReq</t>
  </si>
  <si>
    <t>Request to "Error" AA 0-no Error, 1 - Error</t>
  </si>
  <si>
    <t>Request to "Error" TSR 0-no Error, 1 - Error</t>
  </si>
  <si>
    <t>Request to "Error" LKA 0-no Error, 1 - Error</t>
  </si>
  <si>
    <t>Request to "Error" RDA 0-no Error, 1 - Error</t>
  </si>
  <si>
    <t>Request to "Error" RCTC 0-no Error, 1 - Error</t>
  </si>
  <si>
    <t>Request to "Error" REC 0-no Error, 1 - Error</t>
  </si>
  <si>
    <t>Request to "Error" MLIA 0-no Error, 1 - Error</t>
  </si>
  <si>
    <t>ValidDataFront</t>
  </si>
  <si>
    <t>ValidDataRear</t>
  </si>
  <si>
    <t>ValidDataLane</t>
  </si>
  <si>
    <t>ValidDataSign</t>
  </si>
  <si>
    <t>ValidDataMlia</t>
  </si>
  <si>
    <t>Valid status of front perception 0-not Valid 1- Valid</t>
  </si>
  <si>
    <t>Valid status of Rear perception 0-not Valid 1- Valid</t>
  </si>
  <si>
    <t>Valid status of Lane perception 0-not Valid 1- Valid</t>
  </si>
  <si>
    <t>Valid status of Sign perception 0-not Valid 1- Valid</t>
  </si>
  <si>
    <t>Valid status of night obj perception 0-not Valid 1- Valid</t>
  </si>
  <si>
    <t>ACC</t>
  </si>
  <si>
    <t>Analytic Data</t>
  </si>
  <si>
    <t>AccTimeCity</t>
  </si>
  <si>
    <t>AccTimeJam</t>
  </si>
  <si>
    <t>AccTimeHighWay</t>
  </si>
  <si>
    <t>AccTimeMinDist</t>
  </si>
  <si>
    <t>AccTimeMedDist</t>
  </si>
  <si>
    <t>AccTimeMedMaxDist</t>
  </si>
  <si>
    <t>AccTimeMaxDist</t>
  </si>
  <si>
    <t>CcTime</t>
  </si>
  <si>
    <t>AebCorrnTiWarn</t>
  </si>
  <si>
    <t>LccCorrnTiWarn</t>
  </si>
  <si>
    <t>DowCorrnTiWarn</t>
  </si>
  <si>
    <t>RdaCorrnTiWarn</t>
  </si>
  <si>
    <t>FcwActvnDst</t>
  </si>
  <si>
    <t>AebActvnDst</t>
  </si>
  <si>
    <t>RdaActvnDst</t>
  </si>
  <si>
    <t>LccActvnDst</t>
  </si>
  <si>
    <t>AlccActvnDst</t>
  </si>
  <si>
    <t>FcwNrOfOper</t>
  </si>
  <si>
    <t>AebNrOfOper</t>
  </si>
  <si>
    <t>RdaNrOfOper</t>
  </si>
  <si>
    <t>LccNrOfOper</t>
  </si>
  <si>
    <t>AlccNrOfOper</t>
  </si>
  <si>
    <t>DowNrOfOper</t>
  </si>
  <si>
    <t>AebAvgDistToTar</t>
  </si>
  <si>
    <t>RdaAvgDistToTar</t>
  </si>
  <si>
    <t>Stored AEB warning correction time: -1, -0.95, -0.9...1</t>
  </si>
  <si>
    <t>Average distance to the target when AEB is activated</t>
  </si>
  <si>
    <t>Number of operations AEB</t>
  </si>
  <si>
    <t>Distance traveled with active function AEB</t>
  </si>
  <si>
    <t>Distance traveled with active function FCW</t>
  </si>
  <si>
    <t>Number of operations FCW</t>
  </si>
  <si>
    <t>Distance traveled with active function LCC</t>
  </si>
  <si>
    <t>Distance traveled with active function RDA</t>
  </si>
  <si>
    <t>Distance traveled with active function ALCC</t>
  </si>
  <si>
    <t>Time elapsed with active function DOW</t>
  </si>
  <si>
    <t>Stored LCC warning correction time: -1, -0.95, -0.9...1</t>
  </si>
  <si>
    <t>Number of operations LCC</t>
  </si>
  <si>
    <t>Stored DOW warning correction time: -1, -0.95, -0.9...1</t>
  </si>
  <si>
    <t>Number of operations RDA</t>
  </si>
  <si>
    <t>Number of operations ALCC</t>
  </si>
  <si>
    <t>Number of operations DOW</t>
  </si>
  <si>
    <t>Stored RDA warning correction time: -1, -0.45, -0.4…1</t>
  </si>
  <si>
    <t>CC/
ACC/
LIM</t>
  </si>
  <si>
    <t>MliaTimeTotal</t>
  </si>
  <si>
    <t>MliaTimeObj</t>
  </si>
  <si>
    <t>LkaTimeTotal</t>
  </si>
  <si>
    <t>LkaTimeActive</t>
  </si>
  <si>
    <t>LdpTimeActive</t>
  </si>
  <si>
    <t>LdwTimeActive</t>
  </si>
  <si>
    <t>Total MLIA working time</t>
  </si>
  <si>
    <t>Object recognition time</t>
  </si>
  <si>
    <t>Total LKA working time (StandBy (ACC active) + Active)</t>
  </si>
  <si>
    <t>Active LKA working time</t>
  </si>
  <si>
    <t>Total LDP working time (StandBy (sufficient speed) + Active)</t>
  </si>
  <si>
    <t>Active LDP working time</t>
  </si>
  <si>
    <t>Total LDW working time (StandBy (sufficient speed) + Active)</t>
  </si>
  <si>
    <t>Active LDW working time</t>
  </si>
  <si>
    <t>LDP</t>
  </si>
  <si>
    <t>DowTime</t>
  </si>
  <si>
    <t>Turning on HB animation: 0 - without animation, 1 - from center to edge, 2 - from edge to center, 3 - from left to right, 4 - from right to left</t>
  </si>
  <si>
    <t>Turning off HB animation: 0 - without animation, 1 - from center to edge, 2 - from edge to center, 3 - from left to right, 4 - from right to left</t>
  </si>
  <si>
    <t>AVAIL</t>
  </si>
  <si>
    <t>Radar Wash  0 - never, 1 - by multimedia, 2 - always</t>
  </si>
  <si>
    <t>Washing Lidar  0 - never, 1 - by multimedia, 2 - always</t>
  </si>
  <si>
    <t>Windshield heating in the camera area  0 - never, 1 - little, 2 - always</t>
  </si>
  <si>
    <t>Start from Standby mode 0 - OFF 1- ON</t>
  </si>
  <si>
    <t>Request to change of "Lcc Soundwarning" 0-no req 1 - req to change</t>
  </si>
  <si>
    <t>Request to change of "Lcc Vibration warning" 0-no req 1 - req to change</t>
  </si>
  <si>
    <t>Request to change of "Afsactivate" 0-no req 1 - req to change</t>
  </si>
  <si>
    <t>Request to change of "Rda Enable" 0-no req 1 - req to change</t>
  </si>
  <si>
    <t>Request to change of "Rctc Enable" 0-no req 1 - req to change</t>
  </si>
  <si>
    <t>Request to change of "Fcw Mode" 0-no req 1 - early  2 - normal  3- late</t>
  </si>
  <si>
    <t xml:space="preserve">Attention assist state change request   0x0 -Off   0x1 - Active </t>
  </si>
  <si>
    <t>Status of LCC : 0x0 - OFF  0x1 - ON</t>
  </si>
  <si>
    <t>Status of LKA : 0x0 - OFF  0x1 - ON</t>
  </si>
  <si>
    <t>BCM_EXT_LGT</t>
  </si>
  <si>
    <t>0-Off 1-Manual 2-Auto 3-BOOST</t>
  </si>
  <si>
    <t>HighBeamReq</t>
  </si>
  <si>
    <t>TargetLvlALS</t>
  </si>
  <si>
    <t>Target level of Autocorrect (in parrots :-D )</t>
  </si>
  <si>
    <t>WashFluidLvl</t>
  </si>
  <si>
    <t>Washer Fluid Level 0- normal 1-Washer Fluid Level</t>
  </si>
  <si>
    <t>Direction/stillstand info for front left wheel</t>
  </si>
  <si>
    <t>DAS_CcMode_Stat</t>
  </si>
  <si>
    <t>DAS_CcBrakeRelease_Req</t>
  </si>
  <si>
    <t>DAS_CcType_Stat</t>
  </si>
  <si>
    <t>DAS_CcSetSpeed_Stat</t>
  </si>
  <si>
    <t>DAS_CcSetDist_Stat</t>
  </si>
  <si>
    <t>DAS_CcReject_Req</t>
  </si>
  <si>
    <t>DAS_CcTargetId_Stat</t>
  </si>
  <si>
    <t>DAS_CcSleep_Stat</t>
  </si>
  <si>
    <t>DAS_CcBrakeStandSt_Req</t>
  </si>
  <si>
    <t>DAS_CcDecelFlag_Req</t>
  </si>
  <si>
    <t>DAS_AebDecelFlag_Req</t>
  </si>
  <si>
    <t>DAS_CcMotInc_Stat</t>
  </si>
  <si>
    <t>DAS_CcMotIncFlag_Stat</t>
  </si>
  <si>
    <t>DAS_CcEngagement_Stat</t>
  </si>
  <si>
    <t>DAS_CcVcuEngagement_Stat</t>
  </si>
  <si>
    <t>DAS_CcVcuState_Stat</t>
  </si>
  <si>
    <t>DAS_AslaMode_Stat</t>
  </si>
  <si>
    <t>DAS_AslaChSpd_Req</t>
  </si>
  <si>
    <t>DAS_AebDeactivNotif_Stat</t>
  </si>
  <si>
    <t>DAS_AebBoost_Req</t>
  </si>
  <si>
    <t>DAS_AebPrefill_Req</t>
  </si>
  <si>
    <t>DAS_AebPreCrash_Req</t>
  </si>
  <si>
    <t>DAS_AebRdaDecel_Req</t>
  </si>
  <si>
    <t>DAS_AebMode_Stat</t>
  </si>
  <si>
    <t>DAS_AebRdaStand_Req</t>
  </si>
  <si>
    <t>DAS_AebFuncError_Stat</t>
  </si>
  <si>
    <t>DAS_FcwMode_Stat</t>
  </si>
  <si>
    <t>DAS_LkaAngle_Req</t>
  </si>
  <si>
    <t>DAS_LkaAngleFlag_Req</t>
  </si>
  <si>
    <t>DAS_LkaFuncError_Stat</t>
  </si>
  <si>
    <t>DAS_LkaMode_Stat</t>
  </si>
  <si>
    <t>DAS_LkaNotifError_Req</t>
  </si>
  <si>
    <t>DAS_LkaShootdownSound_Req</t>
  </si>
  <si>
    <t>DAS_LkaWarnNotif_Req</t>
  </si>
  <si>
    <t>DAS_LkaWarnSound_Req</t>
  </si>
  <si>
    <t>DAS_TsrMode_Stat</t>
  </si>
  <si>
    <t>DAS_TsrSignError_Stat</t>
  </si>
  <si>
    <t>DAS_TsrSignOverTakingType_Stat</t>
  </si>
  <si>
    <t>DAS_TsrSignSpeedType_Stat</t>
  </si>
  <si>
    <t>DAS_RecMode_Stat</t>
  </si>
  <si>
    <t>DAS_RdaWarn_Req</t>
  </si>
  <si>
    <t>DAS_RdaNotifError_Req</t>
  </si>
  <si>
    <t>DAS_RdaMode_Stat</t>
  </si>
  <si>
    <t>DAS_RdaFuncError_Stat</t>
  </si>
  <si>
    <t>DAS_RdaDecelFlag_Req</t>
  </si>
  <si>
    <t>DAS_RcwWarn_Req</t>
  </si>
  <si>
    <t>DAS_RcwMode_Stat</t>
  </si>
  <si>
    <t>DAS_RctcWarn_Req</t>
  </si>
  <si>
    <t>DAS_NvMode_Stat</t>
  </si>
  <si>
    <t>DAS_MliaMode_Stat</t>
  </si>
  <si>
    <t>DAS_LdwSound_Req</t>
  </si>
  <si>
    <t>DAS_LdwRightLaneWarn_Req</t>
  </si>
  <si>
    <t>DAS_LdwLeftLaneWarn_Req</t>
  </si>
  <si>
    <t>DAS_LdwFuncError_Stat</t>
  </si>
  <si>
    <t>DAS_LdpMode_Stat</t>
  </si>
  <si>
    <t>DAS_LdpAngleFlag_Req</t>
  </si>
  <si>
    <t>DAS_LccSound_Req</t>
  </si>
  <si>
    <t>DAS_LccRightWarn_Req</t>
  </si>
  <si>
    <t>DAS_LccRightLed_Req</t>
  </si>
  <si>
    <t>DAS_LccLeftWarn_Req</t>
  </si>
  <si>
    <t>DAS_LccLeftLed_Req</t>
  </si>
  <si>
    <t>DAS_LccFuncError_Stat</t>
  </si>
  <si>
    <t>DAS_DowMode_Stat</t>
  </si>
  <si>
    <t>DAS_AlccMode_Stat</t>
  </si>
  <si>
    <t>DAS_AlccAngleFlag_Req</t>
  </si>
  <si>
    <t>DAS_AfsSos_Req</t>
  </si>
  <si>
    <t>DAS_AfsMode_Stat</t>
  </si>
  <si>
    <t>DAS_AfsFuncError_Stat</t>
  </si>
  <si>
    <t>AfsFuncError</t>
  </si>
  <si>
    <t>DAS_AfsEpb_Req</t>
  </si>
  <si>
    <t>AfsDoorUnlookReq</t>
  </si>
  <si>
    <t>DAS_AfsDecelFlag_Req</t>
  </si>
  <si>
    <t>DAS_AfsBrakeJerkLvl_Stat</t>
  </si>
  <si>
    <t>DAS_AfsBrakeJerkEnab_Stat</t>
  </si>
  <si>
    <t>DAS_AfsBrakeJerk_Req</t>
  </si>
  <si>
    <t>DAS_AaMode_Stat</t>
  </si>
  <si>
    <t>DAS_AaWarnNotif_Req</t>
  </si>
  <si>
    <t>DAS_Adas_SensTicuDirty_Stat</t>
  </si>
  <si>
    <t>DAS_AdasAvailMode_Stat</t>
  </si>
  <si>
    <t>DAS_AdasSensClear_Req</t>
  </si>
  <si>
    <t>DAS_AdasSensFrcuDirty_Stat</t>
  </si>
  <si>
    <t>DAS_AdasSensLidarDirty_Stat</t>
  </si>
  <si>
    <t>DAS_AdasSensMrrxDirty_Stat</t>
  </si>
  <si>
    <t>DAS_AdasSensSteerWhLvl_Stat</t>
  </si>
  <si>
    <t>DAS_AdasSensSteerWhVibr_Req</t>
  </si>
  <si>
    <t>DAS_AdasSensWSHeat_Req</t>
  </si>
  <si>
    <t>DfDiagFcwAvail</t>
  </si>
  <si>
    <t>DfDiagAebAvail</t>
  </si>
  <si>
    <t>DfDiagAccAvail</t>
  </si>
  <si>
    <t>DfDiagLimAvail</t>
  </si>
  <si>
    <t>DfDiagDowAvail</t>
  </si>
  <si>
    <t>DfDiagAslaAvail</t>
  </si>
  <si>
    <t>DfDiagRcwAvail</t>
  </si>
  <si>
    <t>DfDiagLkaAvail</t>
  </si>
  <si>
    <t>DfDiagAfsAvail</t>
  </si>
  <si>
    <t>DfDiagMliaAvail</t>
  </si>
  <si>
    <t>DfDiagVisualAvail</t>
  </si>
  <si>
    <t>DfDiagRecAvail</t>
  </si>
  <si>
    <t>DfDiagLccAvail</t>
  </si>
  <si>
    <t>DfDiagAlccAvail</t>
  </si>
  <si>
    <t>DfDiagNvAvail</t>
  </si>
  <si>
    <t>DfDiagLdwAvail</t>
  </si>
  <si>
    <t>DfDiagLdpAvail</t>
  </si>
  <si>
    <t>DfDiagRadarWash</t>
  </si>
  <si>
    <t>DfDiagLidarWash</t>
  </si>
  <si>
    <t>DfDiagHeatCamera</t>
  </si>
  <si>
    <t>DfDiagMliaWelcomeType</t>
  </si>
  <si>
    <t>DfDiagMliaByeType</t>
  </si>
  <si>
    <t>DfConfAccStartFromMem</t>
  </si>
  <si>
    <t>DfConfAccAutoStandBy</t>
  </si>
  <si>
    <t>DfConfAccParadMode</t>
  </si>
  <si>
    <t>DfConfAccColumnMode</t>
  </si>
  <si>
    <t>DfConfAccSeatBeltIgnore</t>
  </si>
  <si>
    <t>DfConfAccReversOrder</t>
  </si>
  <si>
    <t>FIU_SettAAmode_Req</t>
  </si>
  <si>
    <t>FIU_SettAAsts_Req</t>
  </si>
  <si>
    <t>FIU_SettAebFcwMode_Req</t>
  </si>
  <si>
    <t>FIU_SettAebFcwVibration_Req</t>
  </si>
  <si>
    <t>FIU_SettAEBSts_Req</t>
  </si>
  <si>
    <t>FIU_SettAFSsts_Req</t>
  </si>
  <si>
    <t>FIU_SettALCCSts_Req</t>
  </si>
  <si>
    <t>FIU_SettASLAOver_Req</t>
  </si>
  <si>
    <t>FIU_SettASLASts_Req</t>
  </si>
  <si>
    <t>FIU_SettCCMode_Req</t>
  </si>
  <si>
    <t>FIU_SettCCSpdCorrect_Req</t>
  </si>
  <si>
    <t>FIU_SettCCType_Req</t>
  </si>
  <si>
    <t>FIU_SettDOWSoundAlert_Req</t>
  </si>
  <si>
    <t>FIU_SettDOWSts_Req</t>
  </si>
  <si>
    <t>FIU_SettFCWSts_Req</t>
  </si>
  <si>
    <t>FIU_SettLCCMode_Req</t>
  </si>
  <si>
    <t>FIU_SettLCCSoundAlert_Req</t>
  </si>
  <si>
    <t>FIU_SettLCCSts_Req</t>
  </si>
  <si>
    <t>FIU_SettLCCVibration_Req</t>
  </si>
  <si>
    <t>FIU_SettLDPSts_Req</t>
  </si>
  <si>
    <t>FIU_SettLDWMode_Req</t>
  </si>
  <si>
    <t>FIU_SettLDWSoundAlert_Req</t>
  </si>
  <si>
    <t>FIU_SettLDWSts_Req</t>
  </si>
  <si>
    <t>FIU_SettLDWVibration_Req</t>
  </si>
  <si>
    <t>FIU_SettLKASts_Req</t>
  </si>
  <si>
    <t>FIU_SettRCTCsts_Req</t>
  </si>
  <si>
    <t>FIU_SettRDAsts_Req</t>
  </si>
  <si>
    <t>FIU_SettRecSts_Req</t>
  </si>
  <si>
    <t>FIU_SettSensCleanSts_Req</t>
  </si>
  <si>
    <t>FIU_SettTSRsts_Req</t>
  </si>
  <si>
    <t>FIU_StartSet_Req</t>
  </si>
  <si>
    <t>Request to start send message to FIU</t>
  </si>
  <si>
    <t>OSettCcTypeSts</t>
  </si>
  <si>
    <t>OSettCcModeSts</t>
  </si>
  <si>
    <t>OSettCcSpdCorrectSts</t>
  </si>
  <si>
    <t>OSettAslaSts</t>
  </si>
  <si>
    <t>OSettAslaOverCmd</t>
  </si>
  <si>
    <t>OSettLkaSts</t>
  </si>
  <si>
    <t>OSettFcwSts</t>
  </si>
  <si>
    <t>OSettFcwModeSts</t>
  </si>
  <si>
    <t>OSettFcwVibrationSts</t>
  </si>
  <si>
    <t>OSettAebSts</t>
  </si>
  <si>
    <t>OSettLccSts</t>
  </si>
  <si>
    <t>OSettLccModeSts</t>
  </si>
  <si>
    <t>OSettLccVibrationSts</t>
  </si>
  <si>
    <t>OSettLccSoundSts</t>
  </si>
  <si>
    <t>OSettAlccSts</t>
  </si>
  <si>
    <t>OSettDowSts</t>
  </si>
  <si>
    <t>OSettDowSoundSts</t>
  </si>
  <si>
    <t>OSettLdwSts</t>
  </si>
  <si>
    <t>OSettLdwModeSts</t>
  </si>
  <si>
    <t>OSettLdwVibrationSts</t>
  </si>
  <si>
    <t>OSettLdwSoundSts</t>
  </si>
  <si>
    <t>OSettLdpSts</t>
  </si>
  <si>
    <t>OSettTsrSts</t>
  </si>
  <si>
    <t>OSettAaSts</t>
  </si>
  <si>
    <t>OSettAaModeSts</t>
  </si>
  <si>
    <t>OSettAfsSts</t>
  </si>
  <si>
    <t>OSettRdaSts</t>
  </si>
  <si>
    <t>OSettRctcSts</t>
  </si>
  <si>
    <t>OSettRcwSts</t>
  </si>
  <si>
    <t>OSettRecSts</t>
  </si>
  <si>
    <t>OSettSensCleanSts</t>
  </si>
  <si>
    <t>OSettAssistActive1Sts</t>
  </si>
  <si>
    <t>OSettAssistActive2Sts</t>
  </si>
  <si>
    <t>OSettAssistActive3Sts</t>
  </si>
  <si>
    <t>OSettAssistActive4Sts</t>
  </si>
  <si>
    <t>MasDrivingSt</t>
  </si>
  <si>
    <t>MasParkSt</t>
  </si>
  <si>
    <t>MasPosTrq</t>
  </si>
  <si>
    <t>MasNegTrq</t>
  </si>
  <si>
    <t>Negative torque request from MAS</t>
  </si>
  <si>
    <t>Positive torque request from MAS</t>
  </si>
  <si>
    <t>MAS activation state</t>
  </si>
  <si>
    <t>Automatic parking function status signal 0- not Active 1-active 2-StandBy</t>
  </si>
  <si>
    <t>CorrectorActValRight</t>
  </si>
  <si>
    <t>CorrectorActValLeft</t>
  </si>
  <si>
    <t>Actual Value of Left Headlight Corrector</t>
  </si>
  <si>
    <t>Actual Value of Right Headlight Corrector</t>
  </si>
  <si>
    <t>SasCalSt</t>
  </si>
  <si>
    <t>Calibration status</t>
  </si>
  <si>
    <t>PosHandSt</t>
  </si>
  <si>
    <t>ACU_CrashEventDetect_Stat</t>
  </si>
  <si>
    <t>WindshieldHumidity</t>
  </si>
  <si>
    <t>FrontWindowHeating_Status</t>
  </si>
  <si>
    <t>WindshieldTemp</t>
  </si>
  <si>
    <t>BCM_TargetLvlALS_Req</t>
  </si>
  <si>
    <t>BCM_HighBeam_Req</t>
  </si>
  <si>
    <t>BCM_TurnIndL_Req</t>
  </si>
  <si>
    <t>BCM_TurnIndR_Req</t>
  </si>
  <si>
    <t>BCM_WasherFluidLevel</t>
  </si>
  <si>
    <t>DMFL_DoorAjarState</t>
  </si>
  <si>
    <t>DMFR_DoorAjarState</t>
  </si>
  <si>
    <t>DMRL_DoorAjarState</t>
  </si>
  <si>
    <t>DMRR_DoorAjarState</t>
  </si>
  <si>
    <t>LookSt</t>
  </si>
  <si>
    <t>VehicleLockState</t>
  </si>
  <si>
    <t>Status of lock car</t>
  </si>
  <si>
    <t>BCM_T15_Stat</t>
  </si>
  <si>
    <t>BCM_ADASTerm_Stat</t>
  </si>
  <si>
    <t>BCM_VehicleBody_Stat</t>
  </si>
  <si>
    <t>BCM_AmbientTempHMI</t>
  </si>
  <si>
    <t>BCM_VehicleMode_Stat</t>
  </si>
  <si>
    <t>0-sleep 1-preheat 2-standby 3-ignition 4-drive 5-service 6-remote</t>
  </si>
  <si>
    <t>Ambient temperature for inform an user</t>
  </si>
  <si>
    <t>SensTermSt</t>
  </si>
  <si>
    <t>EMS_MotClutch_Val</t>
  </si>
  <si>
    <t>EPB_DynamicEmergencyApply_Stat</t>
  </si>
  <si>
    <t>EPB_CurrParkBrake_Stat</t>
  </si>
  <si>
    <t>Wheel speed of front left wheel</t>
  </si>
  <si>
    <t>ESC_WheelSpeed_RL</t>
  </si>
  <si>
    <t>ESC_WheelSpeed_RR</t>
  </si>
  <si>
    <t>ESC_WheelSpeed_FL</t>
  </si>
  <si>
    <t>ESC_WheelSpeed_FR</t>
  </si>
  <si>
    <t>ESC_WheelDirectionInfo_FL</t>
  </si>
  <si>
    <t>ESC_WheelDirectionInfo_FR</t>
  </si>
  <si>
    <t>ESC_Bla</t>
  </si>
  <si>
    <t>ESC_Bls_Out</t>
  </si>
  <si>
    <t>BlaActive</t>
  </si>
  <si>
    <t>ESC_CtlActiveAbs</t>
  </si>
  <si>
    <t>ESC_CtlActiveTcs</t>
  </si>
  <si>
    <t>ESC_CtlActiveVdc</t>
  </si>
  <si>
    <t>ESC_VehicleSpeed</t>
  </si>
  <si>
    <t>ESC_CtlActiveEbd</t>
  </si>
  <si>
    <t>ESC_pWheelFL_Val</t>
  </si>
  <si>
    <t>ESC_pWheelFR_Val</t>
  </si>
  <si>
    <t>ESC_pWheelRL_Val</t>
  </si>
  <si>
    <t>ESC_pWheelRR_Val</t>
  </si>
  <si>
    <t>ESC_BrakePressureMC_Val</t>
  </si>
  <si>
    <t>409.5</t>
  </si>
  <si>
    <t>655.34</t>
  </si>
  <si>
    <t>99.45</t>
  </si>
  <si>
    <t>16383.75</t>
  </si>
  <si>
    <t>CddStandstillSt</t>
  </si>
  <si>
    <t>ESC_PSIP1_Val</t>
  </si>
  <si>
    <t>ESC_AY_Val</t>
  </si>
  <si>
    <t>ESC_AX</t>
  </si>
  <si>
    <t>MAS_DrivingState_Stat</t>
  </si>
  <si>
    <t>MAS_AutomaticPark_Stat</t>
  </si>
  <si>
    <t>MAS_PostiveTorque_Req</t>
  </si>
  <si>
    <t>MAS_NegativeTorque_Req</t>
  </si>
  <si>
    <t>BtCncl</t>
  </si>
  <si>
    <t>BtRes</t>
  </si>
  <si>
    <t>BtSpdDec</t>
  </si>
  <si>
    <t>BtDist</t>
  </si>
  <si>
    <t>BtSpdInc</t>
  </si>
  <si>
    <t>BtActivMode</t>
  </si>
  <si>
    <t>BtStar</t>
  </si>
  <si>
    <t>SWM_ACCactivate_Stat</t>
  </si>
  <si>
    <t>SWM_ACCDistanceChange_Stat</t>
  </si>
  <si>
    <t>SWM_PosHand_Stat</t>
  </si>
  <si>
    <t>SAS_CAL_Stat</t>
  </si>
  <si>
    <t>ParkDistFront1</t>
  </si>
  <si>
    <t>ParkDistFrontLeftSide</t>
  </si>
  <si>
    <t>ParkDistFrontRightSide</t>
  </si>
  <si>
    <t>ParkDistRearLeftSide</t>
  </si>
  <si>
    <t>ParkDistRearRightSide</t>
  </si>
  <si>
    <t>GearManualModeSt</t>
  </si>
  <si>
    <t>DataVER_To_Diagnostic</t>
  </si>
  <si>
    <t>Req to Start MLIA neural network</t>
  </si>
  <si>
    <t>Req to Start Front passing Obj neural network</t>
  </si>
  <si>
    <t>Req to Start Sign neural network</t>
  </si>
  <si>
    <t>Req to Start Lane neural network</t>
  </si>
  <si>
    <t>ParkDistFront2</t>
  </si>
  <si>
    <t>ParkDistFront3</t>
  </si>
  <si>
    <t>ParkDistFront4</t>
  </si>
  <si>
    <t>655.35</t>
  </si>
  <si>
    <t>4.174659</t>
  </si>
  <si>
    <t>163.83</t>
  </si>
  <si>
    <t xml:space="preserve"> </t>
  </si>
  <si>
    <t xml:space="preserve"> 1-released 2-press 3-error</t>
  </si>
  <si>
    <t>ParkDistRear1</t>
  </si>
  <si>
    <t>ParkDistRear2</t>
  </si>
  <si>
    <t>ParkDistRear3</t>
  </si>
  <si>
    <t>ParkDistRear4</t>
  </si>
  <si>
    <t>Front outer left</t>
  </si>
  <si>
    <t>Front outer Right</t>
  </si>
  <si>
    <t>Front inner Right</t>
  </si>
  <si>
    <t>Front inner left</t>
  </si>
  <si>
    <t>Rear outer left</t>
  </si>
  <si>
    <t>Rear inner left</t>
  </si>
  <si>
    <t>Rear inner right</t>
  </si>
  <si>
    <t>Long speed</t>
  </si>
  <si>
    <t>Lat speed</t>
  </si>
  <si>
    <t>probability</t>
  </si>
  <si>
    <t>Left point at a distance of 10 meters.</t>
  </si>
  <si>
    <t>Left point at a distance of 0 meters.</t>
  </si>
  <si>
    <t>Sx0 (0m)</t>
  </si>
  <si>
    <t>Left point at a distance of 20 meters.</t>
  </si>
  <si>
    <t>Left point at a distance of 30 meters.</t>
  </si>
  <si>
    <t>Left point at a distance of 40 meters.</t>
  </si>
  <si>
    <t>Left point at a distance of 50 meters.</t>
  </si>
  <si>
    <t>Left point at a distance of 60 meters.</t>
  </si>
  <si>
    <t>Left point at a distance of 70 meters.</t>
  </si>
  <si>
    <t>Left point at a distance of 80 meters.</t>
  </si>
  <si>
    <t>Left point at a distance of 90 meters.</t>
  </si>
  <si>
    <t>Left point at a distance of 100 meters.</t>
  </si>
  <si>
    <t>Right point at a distance of 0 meters.</t>
  </si>
  <si>
    <t>Right point at a distance of 10 meters.</t>
  </si>
  <si>
    <t>Right point at a distance of 20 meters.</t>
  </si>
  <si>
    <t>Right point at a distance of 30 meters.</t>
  </si>
  <si>
    <t>Right point at a distance of 40 meters.</t>
  </si>
  <si>
    <t>Right point at a distance of 50 meters.</t>
  </si>
  <si>
    <t>Right point at a distance of 60 meters.</t>
  </si>
  <si>
    <t>Right point at a distance of 70 meters.</t>
  </si>
  <si>
    <t>Right point at a distance of 80 meters.</t>
  </si>
  <si>
    <t>Right point at a distance of 90 meters.</t>
  </si>
  <si>
    <t>Right point at a distance of 100 meters.</t>
  </si>
  <si>
    <t>Rear left point at a distance of -20 meters.</t>
  </si>
  <si>
    <t>Rear left point at a distance of -40 meters.</t>
  </si>
  <si>
    <t>Rear left point at a distance of -60 meters.</t>
  </si>
  <si>
    <t>Rear right point at a distance of -20 meters.</t>
  </si>
  <si>
    <t>Rear right point at a distance of -40 meters.</t>
  </si>
  <si>
    <t>Rear right point at a distance of -60 meters.</t>
  </si>
  <si>
    <t>S0 (0m)</t>
  </si>
  <si>
    <t>S1 (10m)</t>
  </si>
  <si>
    <t>S2 (20m)</t>
  </si>
  <si>
    <t>S3 (40m)</t>
  </si>
  <si>
    <t>S4 (70m)</t>
  </si>
  <si>
    <t>Target point at a distance of 0 meters.</t>
  </si>
  <si>
    <t>Target point at a distance of 10 meters.</t>
  </si>
  <si>
    <t>Target point at a distance of 20 meters.</t>
  </si>
  <si>
    <t>Target point at a distance of 40 meters.</t>
  </si>
  <si>
    <t>Target point at a distance of 70 meters.</t>
  </si>
  <si>
    <t>Driving time up to 20 km/h</t>
  </si>
  <si>
    <t>Driving time beetwin 20-80 km/h</t>
  </si>
  <si>
    <t>Driving time above 80 km/h</t>
  </si>
  <si>
    <t>Driving time distance up to 20 m</t>
  </si>
  <si>
    <t>Driving time distance  beetwin to 20-30 m</t>
  </si>
  <si>
    <t>Driving time distance  beetwin to 30-40 m</t>
  </si>
  <si>
    <t>Driving time distance above to 40 m</t>
  </si>
  <si>
    <t>Driving hour on CC</t>
  </si>
  <si>
    <t>Average distance to the target when RDA is activated</t>
  </si>
  <si>
    <t>RctcaActvnDst</t>
  </si>
  <si>
    <t>Distance traveled with active function RCTC</t>
  </si>
  <si>
    <t>RCTC</t>
  </si>
  <si>
    <t>RctcNrOfOper</t>
  </si>
  <si>
    <t>Number of operations RCTC</t>
  </si>
  <si>
    <t>RctcAvgDistToTar</t>
  </si>
  <si>
    <t>Average distance to the target when RCTC is activated</t>
  </si>
  <si>
    <t>RcwNrOfOper</t>
  </si>
  <si>
    <t>Number of operations RCW</t>
  </si>
  <si>
    <t>RcwAvgDistToTar</t>
  </si>
  <si>
    <t>Average distance to the target when RCW is activated</t>
  </si>
  <si>
    <t>CcAfsDecelReq</t>
  </si>
  <si>
    <t>CcMode</t>
  </si>
  <si>
    <t>WheelSpdFrontLeft</t>
  </si>
  <si>
    <t>WheelSpdFrontRight</t>
  </si>
  <si>
    <t>WheelSpdRearLeft</t>
  </si>
  <si>
    <t>WheelSpdRearRight</t>
  </si>
  <si>
    <t>WheelBrakePressureFrontLeft</t>
  </si>
  <si>
    <t>WheelBrakePressureFrontRight</t>
  </si>
  <si>
    <t>WheelBrakePressureRearLeft</t>
  </si>
  <si>
    <t>WheelBrakePressureRearRight</t>
  </si>
  <si>
    <t>EpbSt</t>
  </si>
  <si>
    <t>TrqClutch</t>
  </si>
  <si>
    <t>ISettStartSettReq</t>
  </si>
  <si>
    <t>ISettCcTypeReq</t>
  </si>
  <si>
    <t>ISettCcmodeReq</t>
  </si>
  <si>
    <t>ISettCcAutoSpeedReq</t>
  </si>
  <si>
    <t>ISettAslaActReq</t>
  </si>
  <si>
    <t>ISettAslaDeltaReq</t>
  </si>
  <si>
    <t>ISettFcwActReq</t>
  </si>
  <si>
    <t>ISettFcwModeReq</t>
  </si>
  <si>
    <t>ISettFcwVibrWarnReq</t>
  </si>
  <si>
    <t>ISettAebActReq</t>
  </si>
  <si>
    <t>ISettAaActReq</t>
  </si>
  <si>
    <t>ISettAaModeReq</t>
  </si>
  <si>
    <t>ISettAfsActReq</t>
  </si>
  <si>
    <t>ISettLccActReq</t>
  </si>
  <si>
    <t>ISettLccVibrationWarnReq</t>
  </si>
  <si>
    <t>ISettLccSoundAlertReq</t>
  </si>
  <si>
    <t>ISettLccModeReq</t>
  </si>
  <si>
    <t>ISettAlccActReq</t>
  </si>
  <si>
    <t>ISettDowActReq</t>
  </si>
  <si>
    <t>ISettDowSoundWarnReq</t>
  </si>
  <si>
    <t>ISettLdwActReq</t>
  </si>
  <si>
    <t>ISettLdwModeReq</t>
  </si>
  <si>
    <t>ISettLdwVibrReq</t>
  </si>
  <si>
    <t>ISettLdwSoundReq</t>
  </si>
  <si>
    <t>ISettLdpActReq</t>
  </si>
  <si>
    <t>ISettRecActReq</t>
  </si>
  <si>
    <t>ISettLkaActReq</t>
  </si>
  <si>
    <t>ISettTsrActReq</t>
  </si>
  <si>
    <t>ISettRdaActReq</t>
  </si>
  <si>
    <t>ISettRctcActReq</t>
  </si>
  <si>
    <t>ISettCleanSensorReq</t>
  </si>
  <si>
    <t>IgnSt</t>
  </si>
  <si>
    <t>GearSt</t>
  </si>
  <si>
    <t>SeatBeltStatus</t>
  </si>
  <si>
    <t>IC_DMS</t>
  </si>
  <si>
    <t>Level of fatigues 0x0: Awake;  0x1: Questionable; 0x2: Drowsy; 0x3: Sleep.</t>
  </si>
  <si>
    <t>Level of distractions 0x0: No Risk; 0x1: Medium Risk; 0x2: High Risk.</t>
  </si>
  <si>
    <t>Gaze windshield central area 0x0: No Risk; 0x1: Medium Risk; 0x2: High Risk.</t>
  </si>
  <si>
    <t>Gaze windshield left area 0x0: No Risk; 0x1: Medium Risk; 0x2: High Risk.</t>
  </si>
  <si>
    <t>Gaze windshield right area 0x0: No Risk; 0x1: Medium Risk; 0x2: High Risk.</t>
  </si>
  <si>
    <t>Gaze rear view mirror area 0x0: No Risk; 0x1: Medium Risk; 0x2: High Risk.</t>
  </si>
  <si>
    <t>Gaze left side view mirror area 0x0: No Risk; 0x1: Medium Risk; 0x2: High Risk.</t>
  </si>
  <si>
    <t>Gaze right side view mirror area 0x0: No Risk; 0x1: Medium Risk; 0x2: High Risk.</t>
  </si>
  <si>
    <t>Gaze ceiling area 0x0: No Risk; 0x1: Medium Risk; 0x2: High Risk.</t>
  </si>
  <si>
    <t>Gaze dashboard area 0x0: No Risk; 0x1: Medium Risk; 0x2: High Risk.</t>
  </si>
  <si>
    <t>Gaze media area 0x0: No Risk; 0x1: Medium Risk; 0x2: High Risk.</t>
  </si>
  <si>
    <t>Gaze other area 0x0: No Risk; 0x1: Medium Risk; 0x2: High Risk.</t>
  </si>
  <si>
    <t>Data reliability 0x0: Pupils not found 0x1: Mouth not found</t>
  </si>
  <si>
    <t>Face recognition 0x0: Face recognized 0x1: Face not recognized</t>
  </si>
  <si>
    <t>DmsFatiqueLvl</t>
  </si>
  <si>
    <t>DmsDistractLvl</t>
  </si>
  <si>
    <t>DmsCentrWindArea</t>
  </si>
  <si>
    <t>DmsLeftWindArea</t>
  </si>
  <si>
    <t>DmsRightWindArea</t>
  </si>
  <si>
    <t>DmsRearMirrArea</t>
  </si>
  <si>
    <t>DmsLeftMirrArea</t>
  </si>
  <si>
    <t>DmsRightMirrArea</t>
  </si>
  <si>
    <t>DmsCillArea</t>
  </si>
  <si>
    <t>DmsDashArea</t>
  </si>
  <si>
    <t>DmsMediaArea</t>
  </si>
  <si>
    <t>DmsReliability</t>
  </si>
  <si>
    <t>DmsRecognition</t>
  </si>
  <si>
    <t>Default value</t>
  </si>
  <si>
    <t>Sound on IC when LCC is warningReq: 0x0 - OFF   0x1 - ON</t>
  </si>
  <si>
    <t>Mode of Rear driving assist   0-Off  1-Active</t>
  </si>
  <si>
    <t>Availability Rda 0-no avail, 1 - Avail</t>
  </si>
  <si>
    <t>DfDiagRdaAvail</t>
  </si>
  <si>
    <t>DfDiagLkaAutoStart</t>
  </si>
  <si>
    <t>VisualErReq</t>
  </si>
  <si>
    <t>DfDiagAaAvail</t>
  </si>
  <si>
    <t>Availability Aa 0-no avail, 1 - Avail</t>
  </si>
  <si>
    <t>BCM_LdwBtn_Stat</t>
  </si>
  <si>
    <t>BCM_LccBtn_Stat</t>
  </si>
  <si>
    <t>LdwBt</t>
  </si>
  <si>
    <t>LccBt</t>
  </si>
  <si>
    <t>LCC_Button 0-no pressed 1-pressed</t>
  </si>
  <si>
    <t>LDW_Button 0-no pressed 1-pressed</t>
  </si>
  <si>
    <t>AfsErReq</t>
  </si>
  <si>
    <t>Request to "Error" AFS 0-no Error, 1 - Error</t>
  </si>
  <si>
    <t>Request to "Error"Visual 0-no Error, 1 - Error</t>
  </si>
  <si>
    <t>MliaStartReq</t>
  </si>
  <si>
    <t>Req to DAS  0-not MLIA 1-Req to Start Nueral network MLIA</t>
  </si>
  <si>
    <t>Mode of Matrix light assistant  0-Off  1 StandBy(V&lt;30) 2-Active 3- Boost</t>
  </si>
  <si>
    <t>Availability Rctc 0-no avail, 1 - Avail</t>
  </si>
  <si>
    <t>Rear Left object №12</t>
  </si>
  <si>
    <t>Rear Back object №13</t>
  </si>
  <si>
    <t>Rear Right object №14</t>
  </si>
  <si>
    <t>Type of AEB from Diagnostic 0 - CTBA  1-AEB</t>
  </si>
  <si>
    <t>Availability Lka Auto 0-no avail, 1 - Avail</t>
  </si>
  <si>
    <t>какой сигнал при выкл.смотреть</t>
  </si>
  <si>
    <t>DfMemFiuCcType</t>
  </si>
  <si>
    <t>DfMemFiuCcSpdCorrect</t>
  </si>
  <si>
    <t>DfMemFiuAslaStat</t>
  </si>
  <si>
    <t>DfMemFiuLkaStat</t>
  </si>
  <si>
    <t>DfMemFiuFcwStat</t>
  </si>
  <si>
    <t>DfMemFiuFcwMode</t>
  </si>
  <si>
    <t>DfMemFiuFcwVibration</t>
  </si>
  <si>
    <t>DfMemFiuAebStat</t>
  </si>
  <si>
    <t>DfMemFiuLccStat</t>
  </si>
  <si>
    <t>DfMemFiuLccMode</t>
  </si>
  <si>
    <t>DfMemFiuLccVibration</t>
  </si>
  <si>
    <t>DfMemFiuLccSound</t>
  </si>
  <si>
    <t>DfMemFiuAlccStat</t>
  </si>
  <si>
    <t>DfMemFiuDowStat</t>
  </si>
  <si>
    <t>DfMemFiuDowSound</t>
  </si>
  <si>
    <t>DfMemFiuLdwStat</t>
  </si>
  <si>
    <t>DfMemFiuLdwMode</t>
  </si>
  <si>
    <t>DfMemFiuLdwVibration</t>
  </si>
  <si>
    <t>DfMemFiuLdpStat</t>
  </si>
  <si>
    <t>DfMemFiuAaStat</t>
  </si>
  <si>
    <t>DfMemFiuAaMode</t>
  </si>
  <si>
    <t>DfMemFiuAfsStat</t>
  </si>
  <si>
    <t>DfMemFiuRdaStat</t>
  </si>
  <si>
    <t>DfMemFiuRctcStat</t>
  </si>
  <si>
    <t>DfMemFiuRcwStat</t>
  </si>
  <si>
    <t>DfMemFiuRecStat</t>
  </si>
  <si>
    <t>DfMemFiuSensCleanStat</t>
  </si>
  <si>
    <t>DfMemFiuAssistActive1Stat</t>
  </si>
  <si>
    <t>DfMemFiuAssistActive2Stat</t>
  </si>
  <si>
    <t>DfMemFiuAssistActive3Stat</t>
  </si>
  <si>
    <t>DfMemFiuAssistActive4Stat</t>
  </si>
  <si>
    <t>DfMemAccDist</t>
  </si>
  <si>
    <t>DfMemAccSpeedKmh</t>
  </si>
  <si>
    <t>DfMemTypeCC</t>
  </si>
  <si>
    <t>DfMemAnAccTimeJam</t>
  </si>
  <si>
    <t>DfMemAnAccTimeCity</t>
  </si>
  <si>
    <t>DfMemAnAccTimeHighWay</t>
  </si>
  <si>
    <t>DfMemAnAccTimeMinDist</t>
  </si>
  <si>
    <t>DfMemAnAccTimeMedDist</t>
  </si>
  <si>
    <t>DfMemAnAccTimeMedMaxDist</t>
  </si>
  <si>
    <t>DfMemAnAccTimeMaxDist</t>
  </si>
  <si>
    <t>DfMemAnCcTime</t>
  </si>
  <si>
    <t>DfMemAnAebNrOfOper</t>
  </si>
  <si>
    <t>DfMemAnAebActvnDst</t>
  </si>
  <si>
    <t>DfMemAnAebAvgDistToTar</t>
  </si>
  <si>
    <t>DfMemAnFcwActvnDst</t>
  </si>
  <si>
    <t>DfMemAnFcwNrOfOper</t>
  </si>
  <si>
    <t>DfMemAnLccNrOfOper</t>
  </si>
  <si>
    <t>DfMemAnLccActvnDst</t>
  </si>
  <si>
    <t>DfMemAnAlccActvnDst</t>
  </si>
  <si>
    <t>DfMemAnAlccNrOfOper</t>
  </si>
  <si>
    <t>DfMemAnDowTime</t>
  </si>
  <si>
    <t>DfMemAnDowNrOfOper</t>
  </si>
  <si>
    <t>DfMemAnRdaActvnDst</t>
  </si>
  <si>
    <t>DfMemAnRdaNrOfOper</t>
  </si>
  <si>
    <t>DfMemAnRdaAvgDistToTar</t>
  </si>
  <si>
    <t>DfMemAnMliaTimeTotal</t>
  </si>
  <si>
    <t>DfMemAnMliaTimeObj</t>
  </si>
  <si>
    <t>DfMemAnLkaTimeTotal</t>
  </si>
  <si>
    <t>DfMemAnLkaTimeActive</t>
  </si>
  <si>
    <t>DfMemAnLdpTimeActive</t>
  </si>
  <si>
    <t>DfMemAnLdwTimeActive</t>
  </si>
  <si>
    <t>DfMemAnRctcaActvnDst</t>
  </si>
  <si>
    <t>DfMemAnRctcNrOfOper</t>
  </si>
  <si>
    <t>DfMemAnRctcAvgDistToTar</t>
  </si>
  <si>
    <t>DfMemAnRcwNrOfOper</t>
  </si>
  <si>
    <t>DfMemAnRcwAvgDistToTar</t>
  </si>
  <si>
    <t>DtAnalyticAccTimeJam</t>
  </si>
  <si>
    <t>DtAnalyticAccTimeCity</t>
  </si>
  <si>
    <t>DtAnalyticAccTimeHighWay</t>
  </si>
  <si>
    <t>DtAnalyticAccTimeMinDist</t>
  </si>
  <si>
    <t>DtAnalyticAccTimeMedDist</t>
  </si>
  <si>
    <t>DtAnalyticAccTimeMedMaxDist</t>
  </si>
  <si>
    <t>DtAnalyticAccTimeMaxDist</t>
  </si>
  <si>
    <t>DtAnalyticCcTime</t>
  </si>
  <si>
    <t>DtAnalyticAebNrOfOper</t>
  </si>
  <si>
    <t>DtAnalyticAebActvnDst</t>
  </si>
  <si>
    <t>DtAnalyticAebAvgDistToTar</t>
  </si>
  <si>
    <t>DtAnalyticFcwActvnDst</t>
  </si>
  <si>
    <t>DtAnalyticFcwNrOfOper</t>
  </si>
  <si>
    <t>DtAnalyticLccNrOfOper</t>
  </si>
  <si>
    <t>DtAnalyticLccActvnDst</t>
  </si>
  <si>
    <t>DtAnalyticAlccActvnDst</t>
  </si>
  <si>
    <t>DtAnalyticAlccNrOfOper</t>
  </si>
  <si>
    <t>DtAnalyticDowTime</t>
  </si>
  <si>
    <t>DtAnalyticDowNrOfOper</t>
  </si>
  <si>
    <t>DtAnalyticRdaActvnDst</t>
  </si>
  <si>
    <t>DtAnalyticRdaNrOfOper</t>
  </si>
  <si>
    <t>DtAnalyticRdaAvgDistToTar</t>
  </si>
  <si>
    <t>DtAnalyticMliaTimeTotal</t>
  </si>
  <si>
    <t>DtAnalyticMliaTimeObj</t>
  </si>
  <si>
    <t>DtAnalyticLkaTimeTotal</t>
  </si>
  <si>
    <t>DtAnalyticLkaTimeActive</t>
  </si>
  <si>
    <t>DtAnalyticLdpTimeActive</t>
  </si>
  <si>
    <t>DtAnalyticLdwTimeActive</t>
  </si>
  <si>
    <t>DtAnalyticRctcaActvnDst</t>
  </si>
  <si>
    <t>DtAnalyticRctcNrOfOper</t>
  </si>
  <si>
    <t>DtAnalyticRctcAvgDistToTar</t>
  </si>
  <si>
    <t>DtAnalyticRcwNrOfOper</t>
  </si>
  <si>
    <t>DtAnalyticRcwAvgDistToTar</t>
  </si>
  <si>
    <t>DfMemAnAebCorrnTiWarn</t>
  </si>
  <si>
    <t>DfMemAnLccCorrnTiWarn</t>
  </si>
  <si>
    <t>DfMemAnDowCorrnTiWarn</t>
  </si>
  <si>
    <t>DfMemAnRdaCorrnTiWarn</t>
  </si>
  <si>
    <t>DtAnalyticAebCorrnTiWarn</t>
  </si>
  <si>
    <t>DtAnalyticLccCorrnTiWarn</t>
  </si>
  <si>
    <t>DtAnalyticDowCorrnTiWarn</t>
  </si>
  <si>
    <t>DtAnalyticRdaCorrnTiWarn</t>
  </si>
  <si>
    <t>DataMonitors</t>
  </si>
  <si>
    <t>ШАГ!</t>
  </si>
  <si>
    <t>min</t>
  </si>
  <si>
    <t>max</t>
  </si>
  <si>
    <t>вариац</t>
  </si>
  <si>
    <t>бит</t>
  </si>
  <si>
    <t>Бит</t>
  </si>
  <si>
    <t xml:space="preserve">SignalName In NEw CAN-matrix </t>
  </si>
  <si>
    <t>DMFR_IntDoorHandle_Req</t>
  </si>
  <si>
    <t>DMFL_IntDoorHandle_Req</t>
  </si>
  <si>
    <t>DMRL_IntDoorHandle_Req</t>
  </si>
  <si>
    <t>DMRR_IntDoorHandle_Req</t>
  </si>
  <si>
    <t>EMS_ratAccPed_Val</t>
  </si>
  <si>
    <t>ESC_HDC_Activated</t>
  </si>
  <si>
    <t>HLL_CorrectorActual_Val</t>
  </si>
  <si>
    <t>HLR_CorrectorActual_Val</t>
  </si>
  <si>
    <t>StartFrontPas</t>
  </si>
  <si>
    <t>StartFrontOncom</t>
  </si>
  <si>
    <t>StartRear</t>
  </si>
  <si>
    <t>StartSign</t>
  </si>
  <si>
    <t>StartLane</t>
  </si>
  <si>
    <t>StartMlia</t>
  </si>
  <si>
    <t>Req to Start Front oncoming Obj neural network</t>
  </si>
  <si>
    <t>Mlia</t>
  </si>
  <si>
    <t>Sign</t>
  </si>
  <si>
    <t>Lane</t>
  </si>
  <si>
    <t>Rear</t>
  </si>
  <si>
    <t>FrontOncom</t>
  </si>
  <si>
    <t>FrontPas</t>
  </si>
  <si>
    <t>Main Data From Perception</t>
  </si>
  <si>
    <t xml:space="preserve"> -4.1745</t>
  </si>
  <si>
    <t xml:space="preserve"> -163.84</t>
  </si>
  <si>
    <t>4.1745</t>
  </si>
  <si>
    <t>127.5</t>
  </si>
  <si>
    <t>87.5</t>
  </si>
  <si>
    <t>Notification for IC: Front collision warning is activated: 0=Off 1=Active</t>
  </si>
  <si>
    <t>DAS</t>
  </si>
  <si>
    <t>IC</t>
  </si>
  <si>
    <t>DfDiagRctcAvail</t>
  </si>
  <si>
    <t>DasAvail</t>
  </si>
  <si>
    <t>BrakeType</t>
  </si>
  <si>
    <t>SuspentionType</t>
  </si>
  <si>
    <t>Для чего используетиспользует</t>
  </si>
  <si>
    <t>RadarWashEn</t>
  </si>
  <si>
    <t>LidarWashEn</t>
  </si>
  <si>
    <t>HeatCameraEn</t>
  </si>
  <si>
    <t>FcwAvail</t>
  </si>
  <si>
    <t>AebAvail</t>
  </si>
  <si>
    <t>AccAvail</t>
  </si>
  <si>
    <t>LimAvail</t>
  </si>
  <si>
    <t>DowAvail</t>
  </si>
  <si>
    <t>AslaAvail</t>
  </si>
  <si>
    <t>RcwAvail</t>
  </si>
  <si>
    <t>LkaAvail</t>
  </si>
  <si>
    <t>RdaAvail</t>
  </si>
  <si>
    <t>AaAvail</t>
  </si>
  <si>
    <t>AfsAvail</t>
  </si>
  <si>
    <t>VisualAvail</t>
  </si>
  <si>
    <t>RecAvail</t>
  </si>
  <si>
    <t>LccAvail</t>
  </si>
  <si>
    <t>Функции</t>
  </si>
  <si>
    <t>AlccAvail</t>
  </si>
  <si>
    <t>NvAvail</t>
  </si>
  <si>
    <t>LdwAvail</t>
  </si>
  <si>
    <t>LdpAvail</t>
  </si>
  <si>
    <t>TsrAvail</t>
  </si>
  <si>
    <t>RctcAvail</t>
  </si>
  <si>
    <t>Настройки для ACC, AEB etc</t>
  </si>
  <si>
    <t>Настройки для ACC, LKA etc</t>
  </si>
  <si>
    <t>Моем или нет.</t>
  </si>
  <si>
    <t>Если =1, то показываем настройку омыва сенсоров.</t>
  </si>
  <si>
    <t>Пользуемся ли обогревом или нет.</t>
  </si>
  <si>
    <t>Windshield heating in the camera area  0 - never, 1 - lowPower, 2 - powerfull</t>
  </si>
  <si>
    <t>Чек сумма</t>
  </si>
  <si>
    <t>Проверка правильности передачи файла конфигурации</t>
  </si>
  <si>
    <t>Если 0 - DAS блокирует диагностику/функции</t>
  </si>
  <si>
    <t>Наличие на авто блока управления DAS CU  0- DAS отключен 1- DAS есть в авто</t>
  </si>
  <si>
    <t>Надо ли мониторить/выдавать ошибки по DAS</t>
  </si>
  <si>
    <t>Steering wheel type 0 - 4 buttons, 1- 7 buttons</t>
  </si>
  <si>
    <t>Надо ли показывать все настройки DAS водителю.</t>
  </si>
  <si>
    <t>Если =1, то  показываем настройку омыва сенсоров.</t>
  </si>
  <si>
    <t>Availability Tsr 0-no avail, 1 - Avail</t>
  </si>
  <si>
    <t>Availability Ldp 0-no avail, 1 - Avail</t>
  </si>
  <si>
    <t>DAS под опредленную функцию запускает диагностику сенсоров и определенных сообщений.  Например, если функция ACC включена,значит будет использоваться диагностика переднего радара.</t>
  </si>
  <si>
    <t>Понимает показывать ли режим Ночного видения.</t>
  </si>
  <si>
    <t>Понимает показывать ли режим Визуализации</t>
  </si>
  <si>
    <t>Показывает/не показывает настройки</t>
  </si>
  <si>
    <t>AccReversOrder</t>
  </si>
  <si>
    <t>AccParadMode</t>
  </si>
  <si>
    <t>AccColumnMode</t>
  </si>
  <si>
    <t>AccSeatBeltIgnore</t>
  </si>
  <si>
    <t>AccStartFromMem</t>
  </si>
  <si>
    <t>AccAutoStandBy</t>
  </si>
  <si>
    <t xml:space="preserve"> 0 - СС-&gt;&gt;ACC -&gt; LIM-&gt; CC     1 - CC -&gt; LIM -&gt; ACC -&gt; CC</t>
  </si>
  <si>
    <t>Понимает порядок переключения функций.</t>
  </si>
  <si>
    <t xml:space="preserve"> 0-no avail, 1 - Avail</t>
  </si>
  <si>
    <t>Дает возможность поставить целевую скорость от 3 км/ч</t>
  </si>
  <si>
    <t>Оптимизирует настройки под езду в колонне(близко)</t>
  </si>
  <si>
    <t xml:space="preserve"> 0-no ignore, 1 - Ignore</t>
  </si>
  <si>
    <t>Отключает мониторинг ремня для ACC</t>
  </si>
  <si>
    <t>Понимает какую функцию активировать</t>
  </si>
  <si>
    <t>Включает функцию сразу в StandBy, если =1.</t>
  </si>
  <si>
    <t>Sx1</t>
  </si>
  <si>
    <t>Sy1</t>
  </si>
  <si>
    <t>Sx2</t>
  </si>
  <si>
    <t>Sy2</t>
  </si>
  <si>
    <t>Long Distance to left point of the Object</t>
  </si>
  <si>
    <t>Lat Distande to left point of the Object</t>
  </si>
  <si>
    <t>Long Distance to right point of the Object</t>
  </si>
  <si>
    <t>Lat Distande to right point of the Object</t>
  </si>
  <si>
    <t>ISettNavigStsReq</t>
  </si>
  <si>
    <t>ISettOtherObjStsReq</t>
  </si>
  <si>
    <t>Status of Road Sign: 0x0 - OFF  0x1 - ON</t>
  </si>
  <si>
    <t>Status of Navigation: 0x0 - OFF  0x1 - ON</t>
  </si>
  <si>
    <t>Status of Other Objects: 0x0 - OFF  0x1 - ON</t>
  </si>
  <si>
    <t>OSettRoadSignSts</t>
  </si>
  <si>
    <t>OSettNavigSts</t>
  </si>
  <si>
    <t>OSettOtherObjSts</t>
  </si>
  <si>
    <t>ISettRoadSignStsReq</t>
  </si>
  <si>
    <t>Request to change of "Other objects" 0-no req 1 - req to change</t>
  </si>
  <si>
    <t>Request to change of "Road sign" 0-no req 1 - req to change</t>
  </si>
  <si>
    <t>Request to change of "Navigation" 0-no req 1 - req to change</t>
  </si>
  <si>
    <t>DfMemFiuRoadSignStat</t>
  </si>
  <si>
    <t>DfMemFiuNavigStat</t>
  </si>
  <si>
    <t>AccErReq</t>
  </si>
  <si>
    <t>WheelDirectionFL</t>
  </si>
  <si>
    <t>WheelDirectionFR</t>
  </si>
  <si>
    <t>DfMemFiuCcMode</t>
  </si>
  <si>
    <t>DfMemFiuAslaOver</t>
  </si>
  <si>
    <t>DfMemFiuLdwSound</t>
  </si>
  <si>
    <t>DfMemFiuTsrStat</t>
  </si>
  <si>
    <t>MliaFuncError</t>
  </si>
  <si>
    <t>CddAvl</t>
  </si>
  <si>
    <t>CddSkiddingDetd</t>
  </si>
  <si>
    <t>CddTempSwitchOff</t>
  </si>
  <si>
    <t>CrashEveDetd</t>
  </si>
  <si>
    <t>RainDetd</t>
  </si>
  <si>
    <t>RainDens</t>
  </si>
  <si>
    <t>VehBody</t>
  </si>
  <si>
    <t>WindscreenHum</t>
  </si>
  <si>
    <t>WindscreenTemp</t>
  </si>
  <si>
    <t>WindscreenHeat</t>
  </si>
  <si>
    <t>CddActv</t>
  </si>
  <si>
    <t>AebAvl</t>
  </si>
  <si>
    <t>AmbTemp</t>
  </si>
  <si>
    <t>VisLaneLType</t>
  </si>
  <si>
    <t>VisLaneRType</t>
  </si>
  <si>
    <t>VisObjDynam1ID</t>
  </si>
  <si>
    <t>VisObjDynam2ID</t>
  </si>
  <si>
    <t>VisObjDynam3ID</t>
  </si>
  <si>
    <t>VisObjDynam4ID</t>
  </si>
  <si>
    <t>VisObjDynam5ID</t>
  </si>
  <si>
    <t>VisObjDynam6ID</t>
  </si>
  <si>
    <t>VisObjDynam7ID</t>
  </si>
  <si>
    <t>VisAccTargetObj</t>
  </si>
  <si>
    <t>VisAccSetDist</t>
  </si>
  <si>
    <t>VisFcwTargetObj</t>
  </si>
  <si>
    <t>VisAebTargetObj</t>
  </si>
  <si>
    <t>VisObj8Orient</t>
  </si>
  <si>
    <t>VisObj8_Type</t>
  </si>
  <si>
    <t>VisObjDynam8ID</t>
  </si>
  <si>
    <t>VisObj9Orient</t>
  </si>
  <si>
    <t>VisObj9_Type</t>
  </si>
  <si>
    <t>VisObjDynam9ID</t>
  </si>
  <si>
    <t>ProjAnimationStat</t>
  </si>
  <si>
    <t>Conditions for possibility an activation a project animation on the road: 0-func not avail, 1-func avail, 2-failure</t>
  </si>
  <si>
    <t>ISettProjectionOnARoadReq</t>
  </si>
  <si>
    <t>Request to change of "Projection" 0-no req 1 - req to change</t>
  </si>
  <si>
    <t>Mode of Lane Departure Warning 0-Off  1- StandBy 2-Active 3 - ActiveLeft 4 - ActiveRight</t>
  </si>
  <si>
    <t>LdpLeftLaneWarnReq</t>
  </si>
  <si>
    <t>LDP is requesting warning notification Left line: 0- No Req 1-Request</t>
  </si>
  <si>
    <t>LdpRightLaneWarnReq</t>
  </si>
  <si>
    <t>LDP is requesting warning notification Right line: 0- No Req 1-Request</t>
  </si>
  <si>
    <t>LdpNotifError</t>
  </si>
  <si>
    <t>Error notification of LDP 0=Inactive 1=Active</t>
  </si>
  <si>
    <t>OSettProjectionOnARoadSts</t>
  </si>
  <si>
    <t>Status of Projection: 0x0 - OFF  0x1 - ON</t>
  </si>
  <si>
    <t>Error of MLIA  0-Inactive 1-Active</t>
  </si>
  <si>
    <t>DfMemFiuProjectionOnARoadStat</t>
  </si>
  <si>
    <t>DtDiagVerNumModelLDP</t>
  </si>
  <si>
    <t>Number Model of LDP</t>
  </si>
  <si>
    <t>DtDiagVerDateModelLDP</t>
  </si>
  <si>
    <t>Date Model of LDP</t>
  </si>
  <si>
    <t>Left point opposite the front axle.</t>
  </si>
  <si>
    <t>DfMemFiuOtherObjStat</t>
  </si>
  <si>
    <t>0 - line not found  1 - solid 2- broken  3- Virtual 4 - Road border</t>
  </si>
  <si>
    <t>DfDiagCcAvail</t>
  </si>
  <si>
    <t>There must be an emergency call (SOS) yes/no</t>
  </si>
  <si>
    <t>0 - do not call an SOS; 1 - to call an SOS</t>
  </si>
  <si>
    <t>DfConfDasAvail</t>
  </si>
  <si>
    <t>0 - ADAS is disabled ; 1 - ADAS is enabled</t>
  </si>
  <si>
    <t>AEB</t>
  </si>
  <si>
    <t>CcAvail</t>
  </si>
  <si>
    <t>MliaWelcomeType</t>
  </si>
  <si>
    <t>MliaByeType</t>
  </si>
  <si>
    <t>Должен быть вызов экстернных служб (SOS) да/нет</t>
  </si>
  <si>
    <t>ACU_01</t>
  </si>
  <si>
    <t>BCM_CLIMATIC_DATA</t>
  </si>
  <si>
    <t>BCM_IC_Info_Msg</t>
  </si>
  <si>
    <t>BCM_Lock_CTR</t>
  </si>
  <si>
    <t>BCM_VEH_STATE</t>
  </si>
  <si>
    <t>BCM_Veh_State2</t>
  </si>
  <si>
    <t>DMFL_Msg1</t>
  </si>
  <si>
    <t>DMFR_Msg1</t>
  </si>
  <si>
    <t>DMRL_Msg1</t>
  </si>
  <si>
    <t>DMRR_Msg1</t>
  </si>
  <si>
    <t>ESC_07</t>
  </si>
  <si>
    <t>ESC_09</t>
  </si>
  <si>
    <t>ESC_10</t>
  </si>
  <si>
    <t>IC_LvlFatigues_Stat</t>
  </si>
  <si>
    <t>IC_LvlDistractions_Stat</t>
  </si>
  <si>
    <t>IC_GazeWindshieldRight_Stat</t>
  </si>
  <si>
    <t>IC_GazeWindshieldLeft_Stat</t>
  </si>
  <si>
    <t>IC_GazeWindshieldCentral_Stat</t>
  </si>
  <si>
    <t>IC_GazeRightSideViewMirror_Stat</t>
  </si>
  <si>
    <t>IC_GazeRearViewMirror_Stat</t>
  </si>
  <si>
    <t>IC_GazeLeftSideViewMirror_Stat</t>
  </si>
  <si>
    <t>IC_GazeOther_Stat</t>
  </si>
  <si>
    <t>IC_GazeDashboard_Stat</t>
  </si>
  <si>
    <t>IC_GazeCeiling_Stat</t>
  </si>
  <si>
    <t>IC_GazeMedia_Stat</t>
  </si>
  <si>
    <t>DmsOtherArea</t>
  </si>
  <si>
    <t>IC_DataReliability_Stat</t>
  </si>
  <si>
    <t>IC_FaceRecognition_Stat</t>
  </si>
  <si>
    <t>IC_HUD_01</t>
  </si>
  <si>
    <t>MAS_Status</t>
  </si>
  <si>
    <t>MAS_Err_Stat</t>
  </si>
  <si>
    <t>MasGearReq</t>
  </si>
  <si>
    <t>MAS_TransmissionState_Req</t>
  </si>
  <si>
    <t>MasActivReq</t>
  </si>
  <si>
    <t>MAS_Activation</t>
  </si>
  <si>
    <t>Manoeuver system requested by the driver:
$0 = Deactive
$1 = Active
$2 = Rear Camera (LIMO only)</t>
  </si>
  <si>
    <t>MAS_APADistance_Req</t>
  </si>
  <si>
    <t>MasApaDistReq</t>
  </si>
  <si>
    <t>Request from MAS to DASCU to start moving. Signal value - distance to be traveled</t>
  </si>
  <si>
    <t>Transmission state request From MAS</t>
  </si>
  <si>
    <t>MAS_FrontUSS</t>
  </si>
  <si>
    <t>MAS_RearUSS</t>
  </si>
  <si>
    <t>HLL_STATE</t>
  </si>
  <si>
    <t>HLR_STATE</t>
  </si>
  <si>
    <t>SWM_ContrlsState</t>
  </si>
  <si>
    <t>FIU_ADAS_Config</t>
  </si>
  <si>
    <t>FIU_Msg3</t>
  </si>
  <si>
    <t>BCM_DMS_01</t>
  </si>
  <si>
    <t>State of FL door internal handle: engaged or not</t>
  </si>
  <si>
    <t>DoorRearRightHandleReq</t>
  </si>
  <si>
    <t>Qualifier for yaw rate export signal xx00 Signal in specification xx01 Sensor not available</t>
  </si>
  <si>
    <t>Matlab Signal Name</t>
  </si>
  <si>
    <t>ESC_04</t>
  </si>
  <si>
    <t>ESC_03</t>
  </si>
  <si>
    <t>ESC_02</t>
  </si>
  <si>
    <t>EPB_Status</t>
  </si>
  <si>
    <t>EMS_3</t>
  </si>
  <si>
    <t>EMS_14</t>
  </si>
  <si>
    <t>Software signal name</t>
  </si>
  <si>
    <t>CAN Matrix signal name</t>
  </si>
  <si>
    <t>Message</t>
  </si>
  <si>
    <t>Data type</t>
  </si>
  <si>
    <t>Direction</t>
  </si>
  <si>
    <t>Clean status of front Sensor</t>
  </si>
  <si>
    <t>AdasSensCleanSt</t>
  </si>
  <si>
    <t>DAS_01</t>
  </si>
  <si>
    <t>DAS_CcBrakeLight_Req</t>
  </si>
  <si>
    <t>DAS_02</t>
  </si>
  <si>
    <t>DAS_03</t>
  </si>
  <si>
    <t>DAS_04</t>
  </si>
  <si>
    <t>DAS_07</t>
  </si>
  <si>
    <t>DAS_08</t>
  </si>
  <si>
    <t>DAS_EMS</t>
  </si>
  <si>
    <t>DAS_ACCSetSpeed_Val</t>
  </si>
  <si>
    <t>DAS_ACCSetDistance_Stat</t>
  </si>
  <si>
    <t>DAS_ACCtargetDetected_Stat</t>
  </si>
  <si>
    <t>DAS_HUD_01</t>
  </si>
  <si>
    <t>DAS_HUD_02</t>
  </si>
  <si>
    <t>LDW is requesting FOR HUD warning notification: 0- No Req 1-Request</t>
  </si>
  <si>
    <t>Multiplexor LDW is requesting FOR HUD</t>
  </si>
  <si>
    <t>DAS_SPLimRoadSignInf1_Stat</t>
  </si>
  <si>
    <t>DAS_RoadSignAddressing_Stat</t>
  </si>
  <si>
    <t>Multiplexor TSR is requesting FOR HUD</t>
  </si>
  <si>
    <t>DAS_Main</t>
  </si>
  <si>
    <t>DAS_VCU</t>
  </si>
  <si>
    <t>DASCU_HLL_Object</t>
  </si>
  <si>
    <t>DASCU_HLR_Object</t>
  </si>
  <si>
    <t>DASCU_Proj</t>
  </si>
  <si>
    <t>Current set speed in ACC function</t>
  </si>
  <si>
    <t>MAS_SideUSS</t>
  </si>
  <si>
    <t>MAS_Sensor1_Distance_Val</t>
  </si>
  <si>
    <t>MAS_Sensor6_Distance_Val</t>
  </si>
  <si>
    <t>MAS_Sensor12_Distance_Val</t>
  </si>
  <si>
    <t>MAS_Sensor7_Distance_Val</t>
  </si>
  <si>
    <t>MAS_Sensor2_Distance_Val</t>
  </si>
  <si>
    <t>MAS_Sensor3_Distance_Val</t>
  </si>
  <si>
    <t>MAS_Sensor4_Distance_Val</t>
  </si>
  <si>
    <t>MAS_Sensor5_Distance_Val</t>
  </si>
  <si>
    <t>MAS_Sensor11_Distance_Val</t>
  </si>
  <si>
    <t>MAS_Sensor10_Distance_Val</t>
  </si>
  <si>
    <t>MAS_Sensor9_Distance_Val</t>
  </si>
  <si>
    <t>MAS_Sensor8_Distance_Val</t>
  </si>
  <si>
    <t>Front Side left mm</t>
  </si>
  <si>
    <t>Front Side Right mm</t>
  </si>
  <si>
    <t>Rear Side left mm</t>
  </si>
  <si>
    <t>Rear Side Right mm</t>
  </si>
  <si>
    <t>The function works, but does not see objects due to rain/sunlight.</t>
  </si>
  <si>
    <t>CCU_BlowerSpeedFL_Stat</t>
  </si>
  <si>
    <t>CCU_Stat1</t>
  </si>
  <si>
    <t>Indicates the speed of fan: 0x0 = Low Density 0x1 = High Density</t>
  </si>
  <si>
    <t>DoorRearLeftHandleReq</t>
  </si>
  <si>
    <t>DoorFrontLeftHandleReq</t>
  </si>
  <si>
    <t>DoorFrontRightHandleReq</t>
  </si>
  <si>
    <t>YawRateValidSts</t>
  </si>
  <si>
    <t>MasErrSt</t>
  </si>
  <si>
    <t>CcHudSetDist</t>
  </si>
  <si>
    <t>CcHudSetSpeed</t>
  </si>
  <si>
    <t>CcHudTargDetect</t>
  </si>
  <si>
    <t>AebUnAvaliable</t>
  </si>
  <si>
    <t>TsrHudMultiSign</t>
  </si>
  <si>
    <t>TsrHudMultSignAddres</t>
  </si>
  <si>
    <t>LdwHudMultiLaneWarnReq</t>
  </si>
  <si>
    <t>LdwHudMultiLaneAddres</t>
  </si>
  <si>
    <t>uint8</t>
  </si>
  <si>
    <t>single</t>
  </si>
  <si>
    <t>-</t>
  </si>
  <si>
    <t>%</t>
  </si>
  <si>
    <t>degC</t>
  </si>
  <si>
    <t>rpm</t>
  </si>
  <si>
    <t>km/h</t>
  </si>
  <si>
    <t>bar</t>
  </si>
  <si>
    <t>g</t>
  </si>
  <si>
    <t>deg/s</t>
  </si>
  <si>
    <t>mm</t>
  </si>
  <si>
    <t>°</t>
  </si>
  <si>
    <t>°/sec</t>
  </si>
  <si>
    <t>m</t>
  </si>
  <si>
    <t>deg</t>
  </si>
  <si>
    <t>Nm</t>
  </si>
  <si>
    <t>m*s^2</t>
  </si>
  <si>
    <t>kmh</t>
  </si>
  <si>
    <t>h</t>
  </si>
  <si>
    <t>km</t>
  </si>
  <si>
    <t>Units</t>
  </si>
  <si>
    <t xml:space="preserve">SignalName in m-file </t>
  </si>
  <si>
    <t>DfConfAebType</t>
  </si>
  <si>
    <t>DAS_VehInfo1</t>
  </si>
  <si>
    <t>DAS_Str_Angle_V_Val</t>
  </si>
  <si>
    <t>DAS_YawRat_Val</t>
  </si>
  <si>
    <t>DAS_VehSpeed_Val</t>
  </si>
  <si>
    <t>DAS_VehSpeed_IN_Val</t>
  </si>
  <si>
    <t>DAS_YawRat_IN_Val</t>
  </si>
  <si>
    <t>DAS_Str_Angle_Val</t>
  </si>
  <si>
    <t>DAS_VehInfo2</t>
  </si>
  <si>
    <t>DAS_VehInfo3</t>
  </si>
  <si>
    <t>TX</t>
  </si>
  <si>
    <t>rad/s</t>
  </si>
  <si>
    <t>DAS_GEAR_NOW_V_Stat</t>
  </si>
  <si>
    <t>DAS_GEAR_NOW_Stat</t>
  </si>
  <si>
    <t>DAS_ING_Stat</t>
  </si>
  <si>
    <t>DAS_ING_V_Stat</t>
  </si>
  <si>
    <t>DAS_RRDoor_Stat</t>
  </si>
  <si>
    <t>DAS_PassengerDoor_Stat</t>
  </si>
  <si>
    <t>DAS_RLDoor_Stat</t>
  </si>
  <si>
    <t>DAS_DriverDoor_Stat</t>
  </si>
  <si>
    <t>DAS_Lock_Stat</t>
  </si>
  <si>
    <t>DAS_RightTurnSw_Stat</t>
  </si>
  <si>
    <t>DAS_LeftTurnSw_Stat</t>
  </si>
  <si>
    <t xml:space="preserve"> -</t>
  </si>
  <si>
    <t xml:space="preserve">Information from Aurus "CANFD Matrix" </t>
  </si>
  <si>
    <t>To "Radar_CAN_Matrix"</t>
  </si>
  <si>
    <t>SAS_Standard</t>
  </si>
  <si>
    <t>RX</t>
  </si>
  <si>
    <t>ESC_VehicleSpeed_ValueError</t>
  </si>
  <si>
    <t>What need?</t>
  </si>
  <si>
    <t>ESC_YRS_01</t>
  </si>
  <si>
    <t>Инвертировать</t>
  </si>
  <si>
    <t>&gt;&gt;&gt;&gt;&gt;&gt;&gt;&gt;&gt;&gt;&gt;&gt;&gt;&gt;</t>
  </si>
  <si>
    <t>ESC_PSIP1_Stat</t>
  </si>
  <si>
    <t>if (ESC_PSIP1_Stat=0){DAS_YawRat_Val=1} else {DAS_YawRat_Val=0}</t>
  </si>
  <si>
    <t>приравнять</t>
  </si>
  <si>
    <t>Приравнять</t>
  </si>
  <si>
    <t>Перевод из "Градусов в сек" в  "рад в сек"</t>
  </si>
  <si>
    <t>if (stGearLvr==1 || stGearLvr==3 || stGearLvr==4) {DAS_GEAR_NOW_Stat = 1} else {DAS_GEAR_NOW_Stat=0}</t>
  </si>
  <si>
    <t>TCU_R932_1</t>
  </si>
  <si>
    <t>if (stGearLvr!=0 &amp;&amp; stGearLvr&lt;=4) {DAS_GEAR_NOW_V_Stat=1} else {DAS_GEAR_NOW_V_Stat=0}</t>
  </si>
  <si>
    <t>Всегда DAS_ING_V_Stat = 1</t>
  </si>
  <si>
    <t>//</t>
  </si>
  <si>
    <t>BCM_DoorAjarState_FL</t>
  </si>
  <si>
    <t>BCM_DoorAjarState_FR</t>
  </si>
  <si>
    <t>BCM_DoorAjarState_RL</t>
  </si>
  <si>
    <t>BCM_DoorAjarState_RR</t>
  </si>
  <si>
    <t>Уточнить! If (BCM_DoorAjarState_FR = 1){DAS_PassengerDoor_Stat=1} else {DAS_PassengerDoor_Stat=0}</t>
  </si>
  <si>
    <t>Уточнить! If (BCM_DoorAjarState_RR = 1){DAS_RRDoor_Stat=1} else {DAS_RRDoor_Stat=0}</t>
  </si>
  <si>
    <t>Уточнить! If (BCM_DoorAjarState_RL = 1){DAS_RLDoor_Stat=1} else {DAS_RLDoor_Stat=0}</t>
  </si>
  <si>
    <t>Уточнить! If (BCM_DoorAjarState_FL = 1){DAS_DriverDoor_Stat=1} else {DAS_DriverDoor_Stat=0}</t>
  </si>
  <si>
    <t>Всегда DAS_Lock_Stat = 1.</t>
  </si>
  <si>
    <t>Отправлять сообщения в радар, если конфигурация:</t>
  </si>
  <si>
    <t>DfDiagDowAvail = 1 || DfDiagRcwAvail=1 || DfDiagLccAvail=1</t>
  </si>
  <si>
    <t>В случае другой конфигурации TypeVehicle необходимо читать из CAN другие сообщения, а отправлять те же.</t>
  </si>
  <si>
    <t>Default val</t>
  </si>
  <si>
    <t>signal name</t>
  </si>
  <si>
    <t>// Signals From Model</t>
  </si>
  <si>
    <t>from model</t>
  </si>
  <si>
    <t>Message (Ethernet)</t>
  </si>
  <si>
    <t>MAIN_INF</t>
  </si>
  <si>
    <t>// Signals From CANFD</t>
  </si>
  <si>
    <t>MCU</t>
  </si>
  <si>
    <t>same</t>
  </si>
  <si>
    <t>To "Perception" (Ethernet)</t>
  </si>
  <si>
    <t>&lt;&lt;&lt;&lt;&lt;&lt;&lt;Ethernet&lt;&lt;&lt;&lt;&lt;&lt;&lt;</t>
  </si>
  <si>
    <t>From "Perception"</t>
  </si>
  <si>
    <t>MCU (Matlab Model)</t>
  </si>
  <si>
    <t>Orient</t>
  </si>
  <si>
    <t>Orientation</t>
  </si>
  <si>
    <t>Type of Obj 0- Not object 1-Car 2-Wall 3-Truck 4-Bus 5-Person 6-Moto 7-Animals</t>
  </si>
  <si>
    <t>Left point at a distance of 15 meters.</t>
  </si>
  <si>
    <t>Left point at a distance of 25 meters.</t>
  </si>
  <si>
    <t>SxFA (3,3-5m)</t>
  </si>
  <si>
    <t>Right point opposite the front axle.</t>
  </si>
  <si>
    <t>Right point at a distance of 15 meters.</t>
  </si>
  <si>
    <t>Right point at a distance of 25 meters.</t>
  </si>
  <si>
    <t>Sz</t>
  </si>
  <si>
    <t>Long distance to left point</t>
  </si>
  <si>
    <t>Lat distance to left point</t>
  </si>
  <si>
    <t>Lat distance to right point</t>
  </si>
  <si>
    <t>Long distance to right point</t>
  </si>
  <si>
    <t>Long distance point1 (front)</t>
  </si>
  <si>
    <t>Lat distande point1 (front)</t>
  </si>
  <si>
    <t>Long distance point2 (rear)</t>
  </si>
  <si>
    <t>Lat distande point2 (rear)</t>
  </si>
  <si>
    <t>Sx10 (10m)</t>
  </si>
  <si>
    <t>Sx15 (15m)</t>
  </si>
  <si>
    <t>Sx20 (20m)</t>
  </si>
  <si>
    <t>Sx25 (25m)</t>
  </si>
  <si>
    <t>Sx30 (30m)</t>
  </si>
  <si>
    <t>Sx40 (40m)</t>
  </si>
  <si>
    <t>Sx50 (50m)</t>
  </si>
  <si>
    <t>Sx60 (60m)</t>
  </si>
  <si>
    <t>Sx70 (70m)</t>
  </si>
  <si>
    <t>Sx80 (80m)</t>
  </si>
  <si>
    <t>Sx90 (90m)</t>
  </si>
  <si>
    <t>Sx100 (100m)</t>
  </si>
  <si>
    <t>DynamID</t>
  </si>
  <si>
    <t>Dynamic ID</t>
  </si>
  <si>
    <t>BCM_VehicleType_Stat</t>
  </si>
  <si>
    <t>ESC_WheelSpeed_ValueError_FL</t>
  </si>
  <si>
    <t>ESC_WheelSpeed_ValueError_FR</t>
  </si>
  <si>
    <t>ESC_WheelSpeed_ValueError_RL</t>
  </si>
  <si>
    <t>ESC_WheelSpeed_ValueError_RR</t>
  </si>
  <si>
    <t>ESC_AY_Stat</t>
  </si>
  <si>
    <t>ESC_YRS_02</t>
  </si>
  <si>
    <t>ESC_AX_Stat</t>
  </si>
  <si>
    <t>SAS_OK_Stat</t>
  </si>
  <si>
    <t>SCU_02</t>
  </si>
  <si>
    <t>SCU_LeftFrHeight</t>
  </si>
  <si>
    <t>SCU_RightFrHeight</t>
  </si>
  <si>
    <t>SCU_LeftRearHeight</t>
  </si>
  <si>
    <t>SCU_RightRearHeight</t>
  </si>
  <si>
    <t>VehicleType</t>
  </si>
  <si>
    <t>WheelSpeedValueErrorFL</t>
  </si>
  <si>
    <t>WheelSpeedValueErrorFR</t>
  </si>
  <si>
    <r>
      <t xml:space="preserve">Indicates if the signal WheelSpeed_FL has valid value </t>
    </r>
    <r>
      <rPr>
        <b/>
        <sz val="11"/>
        <color theme="1"/>
        <rFont val="Calibri"/>
        <family val="2"/>
        <charset val="204"/>
        <scheme val="minor"/>
      </rPr>
      <t>for Perc</t>
    </r>
  </si>
  <si>
    <r>
      <t xml:space="preserve">Indicates if the signal WheelSpeed_FR has valid value </t>
    </r>
    <r>
      <rPr>
        <b/>
        <sz val="11"/>
        <color theme="1"/>
        <rFont val="Calibri"/>
        <family val="2"/>
        <charset val="204"/>
        <scheme val="minor"/>
      </rPr>
      <t>for Perc</t>
    </r>
  </si>
  <si>
    <t>WheelSpeedValueErrorRL</t>
  </si>
  <si>
    <t>WheelSpeedValueErrorRR</t>
  </si>
  <si>
    <r>
      <t xml:space="preserve">Indicates if the signal WheelSpeed_RL has valid value </t>
    </r>
    <r>
      <rPr>
        <b/>
        <sz val="11"/>
        <color theme="1"/>
        <rFont val="Calibri"/>
        <family val="2"/>
        <charset val="204"/>
        <scheme val="minor"/>
      </rPr>
      <t>for Perc</t>
    </r>
  </si>
  <si>
    <r>
      <t xml:space="preserve">Indicates if the signal WheelSpeed_RR has valid value </t>
    </r>
    <r>
      <rPr>
        <b/>
        <sz val="11"/>
        <color theme="1"/>
        <rFont val="Calibri"/>
        <family val="2"/>
        <charset val="204"/>
        <scheme val="minor"/>
      </rPr>
      <t>for Perc</t>
    </r>
  </si>
  <si>
    <r>
      <t xml:space="preserve">Indicates if the signal vehicleSpeed has valid value </t>
    </r>
    <r>
      <rPr>
        <b/>
        <sz val="11"/>
        <color theme="1"/>
        <rFont val="Calibri"/>
        <family val="2"/>
        <charset val="204"/>
        <scheme val="minor"/>
      </rPr>
      <t>for Perc</t>
    </r>
  </si>
  <si>
    <t>VehicleSpdValueError</t>
  </si>
  <si>
    <r>
      <t xml:space="preserve">Qualifier for lateral acceleration export signal </t>
    </r>
    <r>
      <rPr>
        <b/>
        <sz val="11"/>
        <color theme="1"/>
        <rFont val="Calibri"/>
        <family val="2"/>
        <charset val="204"/>
        <scheme val="minor"/>
      </rPr>
      <t>for Perc</t>
    </r>
  </si>
  <si>
    <t>AYStat</t>
  </si>
  <si>
    <t>AXStat</t>
  </si>
  <si>
    <r>
      <t xml:space="preserve">Qualifier for longitudinal acceleration export signal </t>
    </r>
    <r>
      <rPr>
        <b/>
        <sz val="11"/>
        <color theme="1"/>
        <rFont val="Calibri"/>
        <family val="2"/>
        <charset val="204"/>
        <scheme val="minor"/>
      </rPr>
      <t>for Perc</t>
    </r>
  </si>
  <si>
    <t>SasOKSt</t>
  </si>
  <si>
    <r>
      <t xml:space="preserve">Failure status </t>
    </r>
    <r>
      <rPr>
        <b/>
        <sz val="11"/>
        <color theme="1"/>
        <rFont val="Calibri"/>
        <family val="2"/>
        <charset val="204"/>
        <scheme val="minor"/>
      </rPr>
      <t>for Perc</t>
    </r>
  </si>
  <si>
    <t>SCULFHeight</t>
  </si>
  <si>
    <t>SCURFHeight</t>
  </si>
  <si>
    <t>SCULRHeight</t>
  </si>
  <si>
    <t>SCURRHeight</t>
  </si>
  <si>
    <r>
      <t xml:space="preserve">Right Front height (physical count value for height sensor pulse width) </t>
    </r>
    <r>
      <rPr>
        <b/>
        <sz val="11"/>
        <color theme="1"/>
        <rFont val="Calibri"/>
        <family val="2"/>
        <charset val="204"/>
        <scheme val="minor"/>
      </rPr>
      <t>for Perc</t>
    </r>
  </si>
  <si>
    <r>
      <t xml:space="preserve">Left Rear height (physical count value for height sensor pulse width) </t>
    </r>
    <r>
      <rPr>
        <b/>
        <sz val="11"/>
        <color theme="1"/>
        <rFont val="Calibri"/>
        <family val="2"/>
        <charset val="204"/>
        <scheme val="minor"/>
      </rPr>
      <t>for Perc</t>
    </r>
  </si>
  <si>
    <r>
      <t xml:space="preserve">Right Rear height (physical count value for height sensor pulse width) </t>
    </r>
    <r>
      <rPr>
        <b/>
        <sz val="11"/>
        <color theme="1"/>
        <rFont val="Calibri"/>
        <family val="2"/>
        <charset val="204"/>
        <scheme val="minor"/>
      </rPr>
      <t>for Perc</t>
    </r>
  </si>
  <si>
    <t>AA Sensetive 0x0 - Low mode request 0x1 - High mode request</t>
  </si>
  <si>
    <t>DAS_CcVcuMotIncFlag_Stat</t>
  </si>
  <si>
    <t>EMS_4</t>
  </si>
  <si>
    <t>BCM_AdasSensClear_Stat</t>
  </si>
  <si>
    <t>DAS_MliaFuncError_Stat</t>
  </si>
  <si>
    <t>DAS_LdwMode_Stat</t>
  </si>
  <si>
    <t>DAS_RoadLaneAddressing_Stat</t>
  </si>
  <si>
    <t>DAS_LeftLaneLDWWarning_Req</t>
  </si>
  <si>
    <t>DAS_LdpLeftLaneWarn_Req</t>
  </si>
  <si>
    <t>DAS_LdpRightLaneWarn_Req</t>
  </si>
  <si>
    <t>DAS_ProjectionRoadSigns_Req</t>
  </si>
  <si>
    <t>DAS_ProjectionNavigation_Req</t>
  </si>
  <si>
    <t>DAS_ProjectionOnRoad_Req</t>
  </si>
  <si>
    <t>DAS_ProjectionLiveObj_Req</t>
  </si>
  <si>
    <t>DAS_AebUnAvaliable_Stat</t>
  </si>
  <si>
    <t>FIU_ProjectionOnARoad_Req</t>
  </si>
  <si>
    <t>FIU_ProjectionLiveObj_Req</t>
  </si>
  <si>
    <t>FIU_ProjectionRoadSigns_Req</t>
  </si>
  <si>
    <t>FIU_ProjectionNavigation_Req</t>
  </si>
  <si>
    <t>IC_ABSOLUTE_CLOCK</t>
  </si>
  <si>
    <t>IC_AbsoluteDateAndTime</t>
  </si>
  <si>
    <t>AbsoluteDateAndTime</t>
  </si>
  <si>
    <t>Absolute time initiated at the assembly line moment.</t>
  </si>
  <si>
    <t>DataToPerc</t>
  </si>
  <si>
    <t>DtPercStartMlia</t>
  </si>
  <si>
    <t>DtPercStartFrontPasObj</t>
  </si>
  <si>
    <t>DtPercStartFrontOncomObj</t>
  </si>
  <si>
    <t>DtPercStartSign</t>
  </si>
  <si>
    <t>DtPercStartLane</t>
  </si>
  <si>
    <t>DtPercStartRearObj</t>
  </si>
  <si>
    <t>ESC_06</t>
  </si>
  <si>
    <t>uint32</t>
  </si>
  <si>
    <t>SWM_ContrlsState_Old</t>
  </si>
  <si>
    <t>0- On steering wheel 1 - Not on steereng wheel 2 - On steering wheel 3 - Failure</t>
  </si>
  <si>
    <t>SWM_CNCL_Req</t>
  </si>
  <si>
    <t>SWM_RES_Req</t>
  </si>
  <si>
    <t>SWM_UserFunc_Req</t>
  </si>
  <si>
    <t>SWM_SETSpeed_Req</t>
  </si>
  <si>
    <t>BtSet</t>
  </si>
  <si>
    <t>Press activate/switch on stand by  mode (ACC/CC/LIM)</t>
  </si>
  <si>
    <t>Press switch off/switch on stand by mode (ACC/CC/LIM)</t>
  </si>
  <si>
    <t>Set vehicle speed ACC/CC/LIM</t>
  </si>
  <si>
    <t>Users choosen MMC function switch</t>
  </si>
  <si>
    <t>DAS_FIU_Settings</t>
  </si>
  <si>
    <t>SolarSensRightVal</t>
  </si>
  <si>
    <t>W/qm</t>
  </si>
  <si>
    <t>1024.01625</t>
  </si>
  <si>
    <t>1024.01626</t>
  </si>
  <si>
    <t>SolarSensLeftVal</t>
  </si>
  <si>
    <t>BCM_Wiper_Stat</t>
  </si>
  <si>
    <t>WiprSt</t>
  </si>
  <si>
    <t>SolarSnsrRiVal</t>
  </si>
  <si>
    <t>SolarSnsrLeVal</t>
  </si>
  <si>
    <t>Wiper status Indicates the wiper status</t>
  </si>
  <si>
    <t>AA</t>
  </si>
  <si>
    <t>DfMemAaTimeIgn</t>
  </si>
  <si>
    <t>AaTimeIgn</t>
  </si>
  <si>
    <t>Time after turning off the ignition</t>
  </si>
  <si>
    <t>DfMemAaTimeSave</t>
  </si>
  <si>
    <t>AaTimeSave</t>
  </si>
  <si>
    <t>Time to calculate the attentiveness coefficient</t>
  </si>
  <si>
    <t>Attentiveness coefficient from Memory</t>
  </si>
  <si>
    <t>DfMemAaCoeffAtts</t>
  </si>
  <si>
    <t>AaCoeffAtts</t>
  </si>
  <si>
    <t>MAS</t>
  </si>
  <si>
    <t>DAS_USSFront_Req</t>
  </si>
  <si>
    <t>DAS_USSRear_Req</t>
  </si>
  <si>
    <t>DAS_USSSide_Req</t>
  </si>
  <si>
    <t>USSFrontReq</t>
  </si>
  <si>
    <t>USSRearReq</t>
  </si>
  <si>
    <t>USSSideReq</t>
  </si>
  <si>
    <t>Request from ADAS. If the signal = 1 MAS should turn on the parking sensors and display the message MAS_FrontUSS in the CAN</t>
  </si>
  <si>
    <t>Request from ADAS. If the signal = 1 MAS should turn on the parking sensors and display the message MAS_RearUSS in the CAN</t>
  </si>
  <si>
    <t>Request from ADAS. If the signal = 1 MAS should turn on the parking sensors and display the message MAS_SideUSS in the CAN</t>
  </si>
  <si>
    <t>Data_from_MAS</t>
  </si>
  <si>
    <t>DfDiagValidDataMAS_Front</t>
  </si>
  <si>
    <t>DfDiagValidDataMAS_Rear</t>
  </si>
  <si>
    <t>DfDiagValidDataMAS_Side</t>
  </si>
  <si>
    <t>Valid status of the front MAS</t>
  </si>
  <si>
    <t>Valid status of the rear MAS</t>
  </si>
  <si>
    <t>Valid status of the side MAS</t>
  </si>
  <si>
    <t>VisLaneLLType</t>
  </si>
  <si>
    <t>VisLaneRRType</t>
  </si>
  <si>
    <t>VisObj1Zone</t>
  </si>
  <si>
    <t>VisObj2Zone</t>
  </si>
  <si>
    <t>VisObj3Zone</t>
  </si>
  <si>
    <t>VisObj4Zone</t>
  </si>
  <si>
    <t>VisObj5Zone</t>
  </si>
  <si>
    <t>VisObj6Zone</t>
  </si>
  <si>
    <t>VisObj7Zone</t>
  </si>
  <si>
    <t>VisObj8Zone</t>
  </si>
  <si>
    <t>VisObj9Zone</t>
  </si>
  <si>
    <t>VisEgoZone</t>
  </si>
  <si>
    <t>VisObj1DistLong</t>
  </si>
  <si>
    <t>VisObj2DistLong</t>
  </si>
  <si>
    <t>VisObj3DistLong</t>
  </si>
  <si>
    <t>VisObj4DistLong</t>
  </si>
  <si>
    <t>VisObj5DistLong</t>
  </si>
  <si>
    <t>VisObj6DistLong</t>
  </si>
  <si>
    <t>VisObj7DistLong</t>
  </si>
  <si>
    <t>VisObj8DistLong</t>
  </si>
  <si>
    <t>VisObj9DistLong</t>
  </si>
  <si>
    <t>VisLdwLeftLine</t>
  </si>
  <si>
    <t>VisLdwRightLine</t>
  </si>
  <si>
    <t>VisLccLeftLane</t>
  </si>
  <si>
    <t>VisLccRightLane</t>
  </si>
  <si>
    <t>VisLkaAct</t>
  </si>
  <si>
    <t>m/s</t>
  </si>
  <si>
    <t>DfDiagTsrAvail</t>
  </si>
  <si>
    <t>VisRoadAngleLvl</t>
  </si>
  <si>
    <t>Rear Cross</t>
  </si>
  <si>
    <t>Rear Left object №15</t>
  </si>
  <si>
    <t>Rear Back object №16</t>
  </si>
  <si>
    <t>ADAS_LCA_R_W</t>
  </si>
  <si>
    <t>ADAS_BSD_R_W</t>
  </si>
  <si>
    <t>ADAS_RCTA_R_W</t>
  </si>
  <si>
    <t>ADAS_DOW_R_W</t>
  </si>
  <si>
    <t>ADAS_RCTB_R_W</t>
  </si>
  <si>
    <t>ADAS_RCW_W</t>
  </si>
  <si>
    <t>ADAS_LCA_L_W</t>
  </si>
  <si>
    <t>ADAS_BSD_L_W</t>
  </si>
  <si>
    <t>ADAS_RCTA_L_W</t>
  </si>
  <si>
    <t>ADAS_DOW_L_W</t>
  </si>
  <si>
    <t>ADAS_RCTB_L_W</t>
  </si>
  <si>
    <t>Detect flag of object RCW warning</t>
  </si>
  <si>
    <t>Detect flag of object LCA warning right radar</t>
  </si>
  <si>
    <t>Detect flag of object BSD warning right radar</t>
  </si>
  <si>
    <t>Detect flag of object RCTA warning right radar</t>
  </si>
  <si>
    <t>Detect flag of object DOW warning right radar</t>
  </si>
  <si>
    <t>Detect flag of object RCTB warning right radar</t>
  </si>
  <si>
    <t>Detect flag of object LCA warning left radar</t>
  </si>
  <si>
    <t>Detect flag of object BSD warning left radar</t>
  </si>
  <si>
    <t>Detect flag of object RCTA warning left radar</t>
  </si>
  <si>
    <t>Detect flag of object DOW warning left radar</t>
  </si>
  <si>
    <t>Detect flag of object RCTB warning left radar</t>
  </si>
  <si>
    <t>RearRadar</t>
  </si>
  <si>
    <t>ERAG_DATA_MSG</t>
  </si>
  <si>
    <t>FrontBuckleDriver_L</t>
  </si>
  <si>
    <t>Indicates belt status &amp; Buckle status
Bit 0: 0 = Belt status: unbelted
Bit 0: 1 = Belt status: belted
Bit 1: 0 = Buckle status: normal operation
Bit 1: 1 = Buckle status: faulty</t>
  </si>
  <si>
    <t>McuDiagSession</t>
  </si>
  <si>
    <t>Диагностическая сессия: 0-не активна. 1- активна. Когда 1 надо остановить нейровки и дать возможность проводить калибровки сенсоров.</t>
  </si>
  <si>
    <t>from diag</t>
  </si>
  <si>
    <t>Ticu установлен: 0-нет. 1-установлен</t>
  </si>
  <si>
    <t>Lidar установлен: 0-нет. 1-установлен</t>
  </si>
  <si>
    <t>McuRRCalibSts</t>
  </si>
  <si>
    <t>from memory</t>
  </si>
  <si>
    <t>Статус калибровки радаров для Orin 0- не откалиброван. 1-откалиброван</t>
  </si>
  <si>
    <t>McuRRL_AngVal</t>
  </si>
  <si>
    <t>Угол заднего левого радара</t>
  </si>
  <si>
    <t>McuRRR_AngVal</t>
  </si>
  <si>
    <t>Угол заднего правого радара</t>
  </si>
  <si>
    <t>McuRRErrorSts</t>
  </si>
  <si>
    <t>// Signals From Diagtool(Calibration) (шлется только когда подключен DiagTool с частотой 100мс)</t>
  </si>
  <si>
    <t>McuFrcuVirtAngReset</t>
  </si>
  <si>
    <t>from diagtool</t>
  </si>
  <si>
    <t>Запрос на сброс Расчетного угла радара и Коэф Доверия</t>
  </si>
  <si>
    <t>McuFrcuGetImg</t>
  </si>
  <si>
    <t>Запрос на получение изображения с Радара</t>
  </si>
  <si>
    <t>McuFrcuAngRead</t>
  </si>
  <si>
    <t>Запрос на получение Расч.Угла и Коэф доверия с радара</t>
  </si>
  <si>
    <t>McuFcuVirtAngReset</t>
  </si>
  <si>
    <t>запрос в Orin на сброс реального угла камеры в 0 (для ширика)</t>
  </si>
  <si>
    <t>McuFcuSetYawfAngle</t>
  </si>
  <si>
    <t>запрос в Orin установить Yaw в определенное значение</t>
  </si>
  <si>
    <t>McuFcuSetPitchAngle</t>
  </si>
  <si>
    <t>запрос в Orin установить Pitch в определенное значение</t>
  </si>
  <si>
    <t>McuFcuCalibStart</t>
  </si>
  <si>
    <t>McuFcuCalibStop</t>
  </si>
  <si>
    <t>запрос на экстренное окончание калибровки</t>
  </si>
  <si>
    <t>McuFcuGetWideImg</t>
  </si>
  <si>
    <t xml:space="preserve">Запрос на получение изображения с камеры 100 </t>
  </si>
  <si>
    <t>McuFcuGetNarrImg</t>
  </si>
  <si>
    <t xml:space="preserve">Запрос на получение изображения с камеры 30 </t>
  </si>
  <si>
    <t>McuTicuCalibStart</t>
  </si>
  <si>
    <t xml:space="preserve">запрос на начало калибровки  0 -нет запроса. 1-широкоугольная камера 2- сброс ошибки по несовместимости тепловизора </t>
  </si>
  <si>
    <t>McuTicuCalibStop</t>
  </si>
  <si>
    <t>запрос на экстренное завершение калибровки</t>
  </si>
  <si>
    <t>McuTicuGetThermImg</t>
  </si>
  <si>
    <t>запрос на получение изображения с тепловизора</t>
  </si>
  <si>
    <t>McuLidCalibStart</t>
  </si>
  <si>
    <t>запрос на начало калибровки  0 -нет запроса. 1-широкоугольная камера 2- сброс ошибки по несовместимости лидара</t>
  </si>
  <si>
    <t>McuLidCalibStop</t>
  </si>
  <si>
    <t>McuLidGetLidarImg</t>
  </si>
  <si>
    <t>Для REC: UNIX Clock = 0 =&gt; 1 January 1970</t>
  </si>
  <si>
    <t>Для REC: скорость на приборке(шаг 1 км/ч)</t>
  </si>
  <si>
    <t>EOL- на стенде</t>
  </si>
  <si>
    <t>В движении</t>
  </si>
  <si>
    <t>Механич</t>
  </si>
  <si>
    <t>Программ</t>
  </si>
  <si>
    <t>FRCU</t>
  </si>
  <si>
    <t>GPU</t>
  </si>
  <si>
    <t>FCU Wide</t>
  </si>
  <si>
    <t>FCU Narrow</t>
  </si>
  <si>
    <t>TICU</t>
  </si>
  <si>
    <t>Lidar</t>
  </si>
  <si>
    <t>MRRx</t>
  </si>
  <si>
    <t>Диагностика сенсоров</t>
  </si>
  <si>
    <t>FCU</t>
  </si>
  <si>
    <t>//Other Msg Частота 1 секунда</t>
  </si>
  <si>
    <t>DfGpuTemp</t>
  </si>
  <si>
    <t>Температура от -40 до +120 с шагом 1 градус.</t>
  </si>
  <si>
    <t>DfGpuFrcuErrorSts</t>
  </si>
  <si>
    <t>Ошибка перед радара: 0-нет ошибки. 1- BusOff 2- потеря фреймов</t>
  </si>
  <si>
    <t>DfGpuFcuWErrorSts</t>
  </si>
  <si>
    <t>DfGpuFcuNErrorSts</t>
  </si>
  <si>
    <t>DfGpuTicuErrorSts</t>
  </si>
  <si>
    <t>DfGpuLidarErrorSts</t>
  </si>
  <si>
    <t>Ошибка лидара: 0-нет ошибки. 1- bus off ethernet 2-потеря фреймов 3- нет изображения 4 - изображение не четкое.</t>
  </si>
  <si>
    <t>DfGpuFrcuVirtYaw</t>
  </si>
  <si>
    <t>Информация о виртуальном угле радара</t>
  </si>
  <si>
    <t>DfGpuFrcuProb</t>
  </si>
  <si>
    <t>Информация о коэф доверия переднего радара. 0- нельзя верить. 1- можно верить.</t>
  </si>
  <si>
    <t>DfGpuFcuCalibSts</t>
  </si>
  <si>
    <t>DfGpuFcuStaticAngYaw</t>
  </si>
  <si>
    <t>Угол Yaw калибровки камеры (широкоугольный объектив) с шагом 0,01 градуса</t>
  </si>
  <si>
    <t>DfGpuFcuStaticAngPitch</t>
  </si>
  <si>
    <t>Угол Pitch калибровки камеры (широкоугольный объектив) с шагом 0,01 градуса</t>
  </si>
  <si>
    <t>DfGpuFcuVirtYaw</t>
  </si>
  <si>
    <t>Виртуальный расчетный угол Yaw камеры 30 (малый угол обзора) с шагом 0,01 градуса</t>
  </si>
  <si>
    <t>DfGpuTicuCalibSts</t>
  </si>
  <si>
    <t>DfGpuTicuVirtYaw</t>
  </si>
  <si>
    <t>Виртуальный расчетный угол Yaw тепловика (широкоугольный объектив) с шагом 0,01 градуса</t>
  </si>
  <si>
    <t>DfGpuTicuStaticYaw</t>
  </si>
  <si>
    <t>DfGpuTicuStaticPitch</t>
  </si>
  <si>
    <t>DfGpuLidCalibSts</t>
  </si>
  <si>
    <t>DfGpuLidVirtYaw</t>
  </si>
  <si>
    <t>DfGpuLidStaticYaw</t>
  </si>
  <si>
    <t>DfGpuLidStaticPitch</t>
  </si>
  <si>
    <t>// Signals From Diag/config (шлется каждые 1000 ms)</t>
  </si>
  <si>
    <t>Статус исправности задних радаров 0- исправны 1- неисправны</t>
  </si>
  <si>
    <t>DtLogAccTargetDetect</t>
  </si>
  <si>
    <t>DtLogAccDistSetm</t>
  </si>
  <si>
    <t>DtLogAccDistRealm</t>
  </si>
  <si>
    <t>DtLogAccLeadSpeedReal_kmh</t>
  </si>
  <si>
    <t>DtLogAccLeadAccelReal</t>
  </si>
  <si>
    <t>DtLogAccLogicTrans</t>
  </si>
  <si>
    <t>DtLogAccSolverTrans</t>
  </si>
  <si>
    <t>DtLogAccVlcTrans</t>
  </si>
  <si>
    <t>DtLogAccErrFlag</t>
  </si>
  <si>
    <t>DtLogAccErrCode</t>
  </si>
  <si>
    <t>DtLogAebTargetDetect</t>
  </si>
  <si>
    <t>DtLogAebDistRealm</t>
  </si>
  <si>
    <t>DtLogAebLeadSpeedRealKmh</t>
  </si>
  <si>
    <t>DtLogAebLeadAccelReal</t>
  </si>
  <si>
    <t>DtLogAebLogicTrans</t>
  </si>
  <si>
    <t>DtLogAebSolverTrans</t>
  </si>
  <si>
    <t>DtLogAebErrFlag</t>
  </si>
  <si>
    <t>DtLogAebErrCode</t>
  </si>
  <si>
    <t>DtLogFiuLogicTrans</t>
  </si>
  <si>
    <t>DtLogFiuSolverTrans</t>
  </si>
  <si>
    <t>DtLogLkaTargetAngle</t>
  </si>
  <si>
    <t>DtLogLkaLogicTrans</t>
  </si>
  <si>
    <t>DtLogLkaSolverTrans</t>
  </si>
  <si>
    <t>DtLogLkaErrFlag</t>
  </si>
  <si>
    <t>DtLogLkaErrCode</t>
  </si>
  <si>
    <t>DtLogLdwLogicTrans</t>
  </si>
  <si>
    <t>DtLogLccDistToObjLeft</t>
  </si>
  <si>
    <t>DtLogLccDistToObjRight</t>
  </si>
  <si>
    <t>DtLogLccLogicTrans</t>
  </si>
  <si>
    <t>DtLogLccSolverTrans</t>
  </si>
  <si>
    <t>DtLogLccErrFlag</t>
  </si>
  <si>
    <t>DtLogLccErrCode</t>
  </si>
  <si>
    <t>DtLogRcwDistToObjRear</t>
  </si>
  <si>
    <t>DtLogRcwLogicTrans</t>
  </si>
  <si>
    <t>DtLogRcwSolverTrans</t>
  </si>
  <si>
    <t>DtLogRcwErrFlag</t>
  </si>
  <si>
    <t>DtLogRcwErrCode</t>
  </si>
  <si>
    <t>DtLogRdaDistToObjRear</t>
  </si>
  <si>
    <t>DtLogRdaLogicTrans</t>
  </si>
  <si>
    <t>DtLogRdaSolverTrans</t>
  </si>
  <si>
    <t>DtLogRdaErrFlag</t>
  </si>
  <si>
    <t>DtLogRdaErrCode</t>
  </si>
  <si>
    <t>DtLogMliaDistToObj1</t>
  </si>
  <si>
    <t>DtLogMliaDistToObj2</t>
  </si>
  <si>
    <t>DtLogMliaDistToObj3</t>
  </si>
  <si>
    <t>DtLogMliaDistToObj4</t>
  </si>
  <si>
    <t>DtLogMliaLogicTrans</t>
  </si>
  <si>
    <t>DtLogMliaSolverTrans</t>
  </si>
  <si>
    <t>DtLogMliaErrFlag</t>
  </si>
  <si>
    <t>DtLogMliaErrCode</t>
  </si>
  <si>
    <t>DtLogVisualLogicTrans</t>
  </si>
  <si>
    <t>DtLogVisualSolverTrans</t>
  </si>
  <si>
    <t>DtLogVisualErrFlag</t>
  </si>
  <si>
    <t>DtLogVisualErrCode</t>
  </si>
  <si>
    <t>TD_ACC_TargetDetect</t>
  </si>
  <si>
    <t>TD_ACC_DistSetm</t>
  </si>
  <si>
    <t>TD_ACC_DistRealm</t>
  </si>
  <si>
    <t>TD_ACC_LeadSpeedReal_kmh</t>
  </si>
  <si>
    <t>TD_ACC_LeadAccelReal</t>
  </si>
  <si>
    <t>TD_ACC_LogicTrans</t>
  </si>
  <si>
    <t>TD_ACC_SolverTrans</t>
  </si>
  <si>
    <t>TD_ACC_VlcTrans</t>
  </si>
  <si>
    <t>TD_ACC_ErrFlag</t>
  </si>
  <si>
    <t>TD_ACC_ErrCode</t>
  </si>
  <si>
    <t>TD_AEB_TargetDetect</t>
  </si>
  <si>
    <t>TD_AEB_DistRealm</t>
  </si>
  <si>
    <t>TD_AEB_LeadSpeedRealKmh</t>
  </si>
  <si>
    <t>TD_AEB_LeadAccelReal</t>
  </si>
  <si>
    <t>TD_AEB_LogicTrans</t>
  </si>
  <si>
    <t>TD_AEB_SolverTrans</t>
  </si>
  <si>
    <t>TD_AEB_ErrFlag</t>
  </si>
  <si>
    <t>TD_AEB_ErrCode</t>
  </si>
  <si>
    <t>TD_FIU_LogicTrans</t>
  </si>
  <si>
    <t>TD_FIU_SolverTrans</t>
  </si>
  <si>
    <t>TD_LKA_TargetAngle</t>
  </si>
  <si>
    <t>TD_LKA_LogicTrans</t>
  </si>
  <si>
    <t>TD_LKA_SolverTrans</t>
  </si>
  <si>
    <t>TD_LKA_ErrFlag</t>
  </si>
  <si>
    <t>TD_LKA_ErrCode</t>
  </si>
  <si>
    <t>TD_LDW_LogicTrans</t>
  </si>
  <si>
    <t>TD_LCC_DistToObjLeft</t>
  </si>
  <si>
    <t>TD_LCC_DistToObjRight</t>
  </si>
  <si>
    <t>TD_LCC_LogicTrans</t>
  </si>
  <si>
    <t>TD_LCC_SolverTrans</t>
  </si>
  <si>
    <t>TD_LCC_ErrFlag</t>
  </si>
  <si>
    <t>TD_LCC_ErrCode</t>
  </si>
  <si>
    <t>TD_RCW_DistToObjRear</t>
  </si>
  <si>
    <t>TD_RCW_LogicTrans</t>
  </si>
  <si>
    <t>TD_RCW_SolverTrans</t>
  </si>
  <si>
    <t>TD_RCW_ErrFlag</t>
  </si>
  <si>
    <t>TD_RCW_ErrCode</t>
  </si>
  <si>
    <t>TD_RDA_DistToObjRear</t>
  </si>
  <si>
    <t>TD_RDA_LogicTrans</t>
  </si>
  <si>
    <t>TD_RDA_SolverTrans</t>
  </si>
  <si>
    <t>TD_RDA_ErrFlag</t>
  </si>
  <si>
    <t>TD_RDA_ErrCode</t>
  </si>
  <si>
    <t>TD_MLIA_DistToObj1</t>
  </si>
  <si>
    <t>TD_MLIA_DistToObj2</t>
  </si>
  <si>
    <t>TD_MLIA_DistToObj3</t>
  </si>
  <si>
    <t>TD_MLIA_DistToObj4</t>
  </si>
  <si>
    <t>TD_MLIA_LogicTrans</t>
  </si>
  <si>
    <t>TD_MLIA_SolverTrans</t>
  </si>
  <si>
    <t>TD_MLIA_ErrFlag</t>
  </si>
  <si>
    <t>TD_MLIA_ErrCode</t>
  </si>
  <si>
    <t>TD_VISUAL_LogicTrans</t>
  </si>
  <si>
    <t>TD_VISUAL_SolverTrans</t>
  </si>
  <si>
    <t>TD_VISUAL_ErrFlag</t>
  </si>
  <si>
    <t>TD_VISUAL_ErrCode</t>
  </si>
  <si>
    <t>Error notification of LDW 0=Inactive 1=Active</t>
  </si>
  <si>
    <t>//Main Data From Perception</t>
  </si>
  <si>
    <t/>
  </si>
  <si>
    <t>DfPercFcuDirtSts</t>
  </si>
  <si>
    <t>DfPercFrcuDirtSts</t>
  </si>
  <si>
    <t>DfPercTicuDirtSts</t>
  </si>
  <si>
    <t>DfPercMrrxDirtSts</t>
  </si>
  <si>
    <t>DfPercLidarDirtSts</t>
  </si>
  <si>
    <t>DfPercValidDataFront</t>
  </si>
  <si>
    <t>DfPercValidDataRear</t>
  </si>
  <si>
    <t>DfPercValidDataLane</t>
  </si>
  <si>
    <t>DfPercValidDataSign</t>
  </si>
  <si>
    <t>DfPercValidDataMlia</t>
  </si>
  <si>
    <t>//FrontPas</t>
  </si>
  <si>
    <t>DfFPObj1detect</t>
  </si>
  <si>
    <t>DfFPObj1Sx1</t>
  </si>
  <si>
    <t>DfFPObj1Sy1</t>
  </si>
  <si>
    <t>DfFPObj1Sx2</t>
  </si>
  <si>
    <t>DfFPObj1Sy2</t>
  </si>
  <si>
    <t>DfFPObj1Vx</t>
  </si>
  <si>
    <t>DfFPObj1Vy</t>
  </si>
  <si>
    <t>DfFPObj1type</t>
  </si>
  <si>
    <t>DfFPObj1Orient</t>
  </si>
  <si>
    <t>DfFPObj1DynamID</t>
  </si>
  <si>
    <t>DfFPObj1Probabil</t>
  </si>
  <si>
    <t>DfFPObj2detect</t>
  </si>
  <si>
    <t>DfFPObj2Sx1</t>
  </si>
  <si>
    <t>DfFPObj2Sy1</t>
  </si>
  <si>
    <t>DfFPObj2Sx2</t>
  </si>
  <si>
    <t>DfFPObj2Sy2</t>
  </si>
  <si>
    <t>DfFPObj2Vx</t>
  </si>
  <si>
    <t>DfFPObj2Vy</t>
  </si>
  <si>
    <t>DfFPObj2type</t>
  </si>
  <si>
    <t>DfFPObj2Orient</t>
  </si>
  <si>
    <t>DfFPObj2DynamID</t>
  </si>
  <si>
    <t>DfFPObj2Probabil</t>
  </si>
  <si>
    <t>DfFPObj3detect</t>
  </si>
  <si>
    <t>DfFPObj3Sx1</t>
  </si>
  <si>
    <t>DfFPObj3Sy1</t>
  </si>
  <si>
    <t>DfFPObj3Vx</t>
  </si>
  <si>
    <t>DfFPObj3Vy</t>
  </si>
  <si>
    <t>DfFPObj3Sx2</t>
  </si>
  <si>
    <t>DfFPObj3Sy2</t>
  </si>
  <si>
    <t>DfFPObj3type</t>
  </si>
  <si>
    <t>DfFPObj3Orient</t>
  </si>
  <si>
    <t>DfFPObj3DynamID</t>
  </si>
  <si>
    <t>DfFPObj3Probabil</t>
  </si>
  <si>
    <t>DfFPObj4detect</t>
  </si>
  <si>
    <t>DfFPObj4Sx1</t>
  </si>
  <si>
    <t>DfFPObj4Sy1</t>
  </si>
  <si>
    <t>DfFPObj4Vx</t>
  </si>
  <si>
    <t>DfFPObj4Vy</t>
  </si>
  <si>
    <t>DfFPObj4Sx2</t>
  </si>
  <si>
    <t>DfFPObj4Sy2</t>
  </si>
  <si>
    <t>DfFPObj4type</t>
  </si>
  <si>
    <t>DfFPObj4Orient</t>
  </si>
  <si>
    <t>DfFPObj4DynamID</t>
  </si>
  <si>
    <t>DfFPObj4Probabil</t>
  </si>
  <si>
    <t>DfFPObj5detect</t>
  </si>
  <si>
    <t>DfFPObj5Sx1</t>
  </si>
  <si>
    <t>DfFPObj5Sy1</t>
  </si>
  <si>
    <t>DfFPObj5Vx</t>
  </si>
  <si>
    <t>DfFPObj5Vy</t>
  </si>
  <si>
    <t>DfFPObj5Sx2</t>
  </si>
  <si>
    <t>DfFPObj5Sy2</t>
  </si>
  <si>
    <t>DfFPObj5type</t>
  </si>
  <si>
    <t>DfFPObj5Orient</t>
  </si>
  <si>
    <t>DfFPObj5DynamID</t>
  </si>
  <si>
    <t>DfFPObj5Probabil</t>
  </si>
  <si>
    <t>DfFPObj6detect</t>
  </si>
  <si>
    <t>DfFPObj6Sx1</t>
  </si>
  <si>
    <t>DfFPObj6Sy1</t>
  </si>
  <si>
    <t>DfFPObj6Vx</t>
  </si>
  <si>
    <t>DfFPObj6Vy</t>
  </si>
  <si>
    <t>DfFPObj6Sx2</t>
  </si>
  <si>
    <t>DfFPObj6Sy2</t>
  </si>
  <si>
    <t>DfFPObj6type</t>
  </si>
  <si>
    <t>DfFPObj6Orient</t>
  </si>
  <si>
    <t>DfFPObj6DynamID</t>
  </si>
  <si>
    <t>DfFPObj6Probabil</t>
  </si>
  <si>
    <t>DfFPObj7detect</t>
  </si>
  <si>
    <t>DfFPObj7Sx1</t>
  </si>
  <si>
    <t>DfFPObj7Sy1</t>
  </si>
  <si>
    <t>DfFPObj7Vx</t>
  </si>
  <si>
    <t>DfFPObj7Vy</t>
  </si>
  <si>
    <t>DfFPObj7Sx2</t>
  </si>
  <si>
    <t>DfFPObj7Sy2</t>
  </si>
  <si>
    <t>DfFPObj7type</t>
  </si>
  <si>
    <t>DfFPObj7Orient</t>
  </si>
  <si>
    <t>DfFPObj7DynamID</t>
  </si>
  <si>
    <t>DfFPObj7Probabil</t>
  </si>
  <si>
    <t>DfFPObj8detect</t>
  </si>
  <si>
    <t>DfFPObj8Sx1</t>
  </si>
  <si>
    <t>DfFPObj8Sy1</t>
  </si>
  <si>
    <t>DfFPObj8Vx</t>
  </si>
  <si>
    <t>DfFPObj8Vy</t>
  </si>
  <si>
    <t>DfFPObj8Sx2</t>
  </si>
  <si>
    <t>DfFPObj8Sy2</t>
  </si>
  <si>
    <t>DfFPObj8type</t>
  </si>
  <si>
    <t>DfFPObj8Orient</t>
  </si>
  <si>
    <t>DfFPObj8DynamID</t>
  </si>
  <si>
    <t>DfFPObj8Probabil</t>
  </si>
  <si>
    <t>DfFPObj9detect</t>
  </si>
  <si>
    <t>DfFPObj9Sx1</t>
  </si>
  <si>
    <t>DfFPObj9Sy1</t>
  </si>
  <si>
    <t>DfFPObj9Vx</t>
  </si>
  <si>
    <t>DfFPObj9Vy</t>
  </si>
  <si>
    <t>DfFPObj9Sx2</t>
  </si>
  <si>
    <t>DfFPObj9Sy2</t>
  </si>
  <si>
    <t>DfFPObj9type</t>
  </si>
  <si>
    <t>DfFPObj9Orient</t>
  </si>
  <si>
    <t>DfFPObj9DynamID</t>
  </si>
  <si>
    <t>DfFPObj9Probabil</t>
  </si>
  <si>
    <t>DfFPObj10detect</t>
  </si>
  <si>
    <t>DfFPObj10Sx1</t>
  </si>
  <si>
    <t>DfFPObj10Sy1</t>
  </si>
  <si>
    <t>DfFPObj10Vx</t>
  </si>
  <si>
    <t>DfFPObj10Vy</t>
  </si>
  <si>
    <t>DfFPObj10Sx2</t>
  </si>
  <si>
    <t>DfFPObj10Sy2</t>
  </si>
  <si>
    <t>DfFPObj10type</t>
  </si>
  <si>
    <t>DfFPObj10Orient</t>
  </si>
  <si>
    <t>DfFPObj10DynamID</t>
  </si>
  <si>
    <t>DfFPObj10Probabil</t>
  </si>
  <si>
    <t>DfFPObj11detect</t>
  </si>
  <si>
    <t>DfFPObj11Sx1</t>
  </si>
  <si>
    <t>DfFPObj11Sy1</t>
  </si>
  <si>
    <t>DfFPObj11Vx</t>
  </si>
  <si>
    <t>DfFPObj11Vy</t>
  </si>
  <si>
    <t>DfFPObj11Sx2</t>
  </si>
  <si>
    <t>DfFPObj11Sy2</t>
  </si>
  <si>
    <t>DfFPObj11type</t>
  </si>
  <si>
    <t>DfFPObj11Orient</t>
  </si>
  <si>
    <t>DfFPObj11DynamID</t>
  </si>
  <si>
    <t>DfFPObj11Probabil</t>
  </si>
  <si>
    <t>//Rear</t>
  </si>
  <si>
    <t>DfRPObj12detect</t>
  </si>
  <si>
    <t>DfRPObj12Vx</t>
  </si>
  <si>
    <t>DfRPObj12Vy</t>
  </si>
  <si>
    <t>DfRPObj12Probabil</t>
  </si>
  <si>
    <t>DfRPObj13detect</t>
  </si>
  <si>
    <t>DfRPObj13Vx</t>
  </si>
  <si>
    <t>DfRPObj13Vy</t>
  </si>
  <si>
    <t>DfRPObj13Probabil</t>
  </si>
  <si>
    <t>DfRPObj14detect</t>
  </si>
  <si>
    <t>DfRPObj14Vx</t>
  </si>
  <si>
    <t>DfRPObj14Vy</t>
  </si>
  <si>
    <t>DfRPObj14Probabil</t>
  </si>
  <si>
    <t>//Lane</t>
  </si>
  <si>
    <t>DfLanePFrontLSx0</t>
  </si>
  <si>
    <t>DfLanePFrontLSxFA</t>
  </si>
  <si>
    <t>DfLanePFrontLSx10</t>
  </si>
  <si>
    <t>DfLanePFrontLSx15</t>
  </si>
  <si>
    <t>DfLanePFrontLSx20</t>
  </si>
  <si>
    <t>DfLanePFrontLSx25</t>
  </si>
  <si>
    <t>DfLanePFrontLSx30</t>
  </si>
  <si>
    <t>DfLanePFrontLSx40</t>
  </si>
  <si>
    <t>DfLanePFrontLSx50</t>
  </si>
  <si>
    <t>DfLanePFrontLSx60</t>
  </si>
  <si>
    <t>DfLanePFrontLSx70</t>
  </si>
  <si>
    <t>DfLanePFrontLSx80</t>
  </si>
  <si>
    <t>DfLanePFrontLSx90</t>
  </si>
  <si>
    <t>DfLanePFrontLSx100</t>
  </si>
  <si>
    <t>DfLanePFrontLColor</t>
  </si>
  <si>
    <t>DfLanePFrontLType</t>
  </si>
  <si>
    <t>DfLanePFrontRSx0</t>
  </si>
  <si>
    <t>DfLanePFrontRSxFA</t>
  </si>
  <si>
    <t xml:space="preserve">DfLanePFrontRSx10 </t>
  </si>
  <si>
    <t xml:space="preserve">DfLanePFrontRSx15 </t>
  </si>
  <si>
    <t>DfLanePFrontRSx20</t>
  </si>
  <si>
    <t>DfLanePFrontRSx25</t>
  </si>
  <si>
    <t>DfLanePFrontRSx30</t>
  </si>
  <si>
    <t>DfLanePFrontRSx40</t>
  </si>
  <si>
    <t>DfLanePFrontRSx50</t>
  </si>
  <si>
    <t>DfLanePFrontRSx60</t>
  </si>
  <si>
    <t>DfLanePFrontRSx70</t>
  </si>
  <si>
    <t>DfLanePFrontRSx80</t>
  </si>
  <si>
    <t>DfLanePFrontRSx90</t>
  </si>
  <si>
    <t>DfLanePFrontRSx100</t>
  </si>
  <si>
    <t>DfLanePFrontRColor</t>
  </si>
  <si>
    <t>DfLanePFrontRType</t>
  </si>
  <si>
    <t>DfLanePTrgtLineS0</t>
  </si>
  <si>
    <t>DfLanePTrgtLineS1</t>
  </si>
  <si>
    <t>DfLanePTrgtLineS2</t>
  </si>
  <si>
    <t>DfLanePTrgtLineS3</t>
  </si>
  <si>
    <t>DfLanePTrgtLineS4</t>
  </si>
  <si>
    <t>//Sign</t>
  </si>
  <si>
    <t>DfSignPerc1Obj_detect</t>
  </si>
  <si>
    <t>DfSignPerc1Sx</t>
  </si>
  <si>
    <t>DfSignPerc1Sy</t>
  </si>
  <si>
    <t>DfSignPerc1CurrSpeed</t>
  </si>
  <si>
    <t>DfSignPerc1Color</t>
  </si>
  <si>
    <t>DfSignPerc1Type</t>
  </si>
  <si>
    <t>DfSignPerc2Obj_detect</t>
  </si>
  <si>
    <t>DfSignPerc2Sx</t>
  </si>
  <si>
    <t>DfSignPerc2Sy</t>
  </si>
  <si>
    <t>DfSignPerc2CurrSpeed</t>
  </si>
  <si>
    <t>DfSignPerc2Color</t>
  </si>
  <si>
    <t>DfSignPerc2Type</t>
  </si>
  <si>
    <t>DfSignPerc3Obj_detect</t>
  </si>
  <si>
    <t>DfSignPerc3Sx</t>
  </si>
  <si>
    <t>DfSignPerc3Sy</t>
  </si>
  <si>
    <t>DfSignPerc3CurrSpeed</t>
  </si>
  <si>
    <t>DfSignPerc3Color</t>
  </si>
  <si>
    <t>DfSignPerc3Type</t>
  </si>
  <si>
    <t>DfSignPerc4Obj_detect</t>
  </si>
  <si>
    <t>DfSignPerc4Sx</t>
  </si>
  <si>
    <t>DfSignPerc4Sy</t>
  </si>
  <si>
    <t>DfSignPerc4CurrSpeed</t>
  </si>
  <si>
    <t>DfSignPerc4Color</t>
  </si>
  <si>
    <t>DfSignPerc4Type</t>
  </si>
  <si>
    <t>//Mlia</t>
  </si>
  <si>
    <t>DfMliaPercStreetLightDetect</t>
  </si>
  <si>
    <t>DfMliaPercObj1Detect</t>
  </si>
  <si>
    <t>DfMliaPercObj1Sx1</t>
  </si>
  <si>
    <t>DfMliaPercObj1Sy1</t>
  </si>
  <si>
    <t>DfMliaPercObj1Sx2</t>
  </si>
  <si>
    <t>DfMliaPercObj1Sy2</t>
  </si>
  <si>
    <t>DfMliaPercObj1LightSts</t>
  </si>
  <si>
    <t>DfMliaPercObj1Sz</t>
  </si>
  <si>
    <t>DfMliaPercObj2Detect</t>
  </si>
  <si>
    <t>DfMliaPercObj2Sx1</t>
  </si>
  <si>
    <t>DfMliaPercObj2Sy1</t>
  </si>
  <si>
    <t>DfMliaPercObj2Sx2</t>
  </si>
  <si>
    <t>DfMliaPercObj2Sy2</t>
  </si>
  <si>
    <t>DfMliaPercObj2LightSts</t>
  </si>
  <si>
    <t>DfMliaPercObj2Sz</t>
  </si>
  <si>
    <t>DfMliaPercObj3Detect</t>
  </si>
  <si>
    <t>DfMliaPercObj3Sx1</t>
  </si>
  <si>
    <t>DfMliaPercObj3Sy1</t>
  </si>
  <si>
    <t>DfMliaPercObj3Sx2</t>
  </si>
  <si>
    <t>DfMliaPercObj3Sy2</t>
  </si>
  <si>
    <t>DfMliaPercObj3LightSts</t>
  </si>
  <si>
    <t>DfMliaPercObj3Sz</t>
  </si>
  <si>
    <t>DfMliaPercObj4Detect</t>
  </si>
  <si>
    <t>DfMliaPercObj4Sx1</t>
  </si>
  <si>
    <t>DfMliaPercObj4Sy1</t>
  </si>
  <si>
    <t>DfMliaPercObj4Sx2</t>
  </si>
  <si>
    <t>DfMliaPercObj4Sy2</t>
  </si>
  <si>
    <t>DfMliaPercObj4LightSts</t>
  </si>
  <si>
    <t>DfMliaPercObj4Sz</t>
  </si>
  <si>
    <t>DfMliaPercObj5Detect</t>
  </si>
  <si>
    <t>DfMliaPercObj5Sx1</t>
  </si>
  <si>
    <t>DfMliaPercObj5Sy1</t>
  </si>
  <si>
    <t>DfMliaPercObj5Sx2</t>
  </si>
  <si>
    <t>DfMliaPercObj5Sy2</t>
  </si>
  <si>
    <t>DfMliaPercObj5LightSts</t>
  </si>
  <si>
    <t>DfMliaPercObj5Sz</t>
  </si>
  <si>
    <t>DfMliaPercObj6Detect</t>
  </si>
  <si>
    <t>DfMliaPercObj6Sx1</t>
  </si>
  <si>
    <t>DfMliaPercObj6Sy1</t>
  </si>
  <si>
    <t>DfMliaPercObj6Sx2</t>
  </si>
  <si>
    <t>DfMliaPercObj6Sy2</t>
  </si>
  <si>
    <t>DfMliaPercObj6LightSts</t>
  </si>
  <si>
    <t>DfMliaPercObj6Sz</t>
  </si>
  <si>
    <t>DfMliaPercObj7Detect</t>
  </si>
  <si>
    <t>DfMliaPercObj7Sx1</t>
  </si>
  <si>
    <t>DfMliaPercObj7Sy1</t>
  </si>
  <si>
    <t>DfMliaPercObj7Sx2</t>
  </si>
  <si>
    <t>DfMliaPercObj7Sy2</t>
  </si>
  <si>
    <t>DfMliaPercObj7LightSts</t>
  </si>
  <si>
    <t>DfMliaPercObj7Sz</t>
  </si>
  <si>
    <t>DfMliaPercObj8Detect</t>
  </si>
  <si>
    <t>DfMliaPercObj8Sx1</t>
  </si>
  <si>
    <t>DfMliaPercObj8Sy1</t>
  </si>
  <si>
    <t>DfMliaPercObj8Sx2</t>
  </si>
  <si>
    <t>DfMliaPercObj8Sy2</t>
  </si>
  <si>
    <t>DfMliaPercObj8LightSts</t>
  </si>
  <si>
    <t>DfMliaPercObj8Sz</t>
  </si>
  <si>
    <t>TD_LDW_WarnBlockTransLeft</t>
  </si>
  <si>
    <t>DtLogLdwWarnBlockTransLeft</t>
  </si>
  <si>
    <t>DtLogLdwTTLCTransLeft</t>
  </si>
  <si>
    <t>TD_LDW_TTLCTransLeft</t>
  </si>
  <si>
    <t>DtLogLdwTurnRadiusLeft</t>
  </si>
  <si>
    <t>TD_LDW_TurnRadiusLeft</t>
  </si>
  <si>
    <t>DtLogLdwYawRate_dtLeft</t>
  </si>
  <si>
    <t>TD_LDW_YawRate_dtLeft</t>
  </si>
  <si>
    <t>DtLogLdwTTLCLeft</t>
  </si>
  <si>
    <t>TD_LDW_TTLCLeft</t>
  </si>
  <si>
    <t>DtLogLdwWarnDistLeft</t>
  </si>
  <si>
    <t>TD_LDW_WarnDistLeft</t>
  </si>
  <si>
    <t>DtLogLdwWarnTimeLeft</t>
  </si>
  <si>
    <t>TD_LDW_WarnTimeLeft</t>
  </si>
  <si>
    <t>DtLogLdwWarnPredictLeft</t>
  </si>
  <si>
    <t>DtLogLdwVdepartureLeft</t>
  </si>
  <si>
    <t>TD_LDW_VdepartureLeft</t>
  </si>
  <si>
    <t>DtLogLdwWarnDistRight</t>
  </si>
  <si>
    <t>DtLogLdwWarnTimeRight</t>
  </si>
  <si>
    <t>DtLogLdwWarnPredictRight</t>
  </si>
  <si>
    <t>TD_LDW_WarnPredictRight</t>
  </si>
  <si>
    <t>TD_LDW_WarnPredictLeft</t>
  </si>
  <si>
    <t>TD_LDW_WarnTimeRight</t>
  </si>
  <si>
    <t>TD_LDW_WarnDistRight</t>
  </si>
  <si>
    <t>TD_LDW_SolverTransLeft</t>
  </si>
  <si>
    <t>TD_LDW_SolverTransRight</t>
  </si>
  <si>
    <t>DtLogLdwSolverTransLeft</t>
  </si>
  <si>
    <t>DtLogLdwSolverTransRight</t>
  </si>
  <si>
    <t>LdpNumOfWarn</t>
  </si>
  <si>
    <t>LdwNumOfWarn</t>
  </si>
  <si>
    <t>DtAnalyticLdpNumOfWarn</t>
  </si>
  <si>
    <t>DfMemAnLdpNumOfWarn</t>
  </si>
  <si>
    <t>DfMemAnLdwNumOfWarn</t>
  </si>
  <si>
    <t>DtAnalyticLdwNumOfWarn</t>
  </si>
  <si>
    <t>Number of warnings LDW</t>
  </si>
  <si>
    <t>Number of warnings LDP</t>
  </si>
  <si>
    <t>Automatic call to the operator 0 - disable  1-Enable</t>
  </si>
  <si>
    <t>AEB Auto activation 0- never 1- with ignition</t>
  </si>
  <si>
    <t>additional memory for LIM 0- OFF 1-ON</t>
  </si>
  <si>
    <t>Error of TSR  0=no Error 1=Error (req sing on IC)</t>
  </si>
  <si>
    <t>Request to IC  to show notification, kmh 0-no req 1 - 1 kmh…</t>
  </si>
  <si>
    <t>All Front sensors unit status  0-Clear  1- Dirty</t>
  </si>
  <si>
    <t>Error notification of ALCC 0=Inactive 1=Active</t>
  </si>
  <si>
    <t>Error symbol of LKA 0=Inactive 1=Active</t>
  </si>
  <si>
    <t>Error notification of LKA 0=Inactive 1=Active (AEB-&gt;LKA)</t>
  </si>
  <si>
    <t>Error symbol of LDW 0=Inactive 1=Active (LDP-&gt;LDW)</t>
  </si>
  <si>
    <t>Error notification of FCW 0=Inactive 1=Active</t>
  </si>
  <si>
    <t>FCW is requesting warning sound 0-nothing 1-Request</t>
  </si>
  <si>
    <t>Visibility of distance settings bar</t>
  </si>
  <si>
    <t>CC is requesting the brake light to be turned on: 0-Turn OFF 1-Turn ON</t>
  </si>
  <si>
    <t>CC is requesting the notification: 
0- nothing
1 - Cruise cannot be activated
2 - Cruise cannot be activated. The seat belt is not fastened.
3 - Cruise cannot be activated due to Off Road mode.
4 - Cruise cannot be activated due to insufficient travel speed.
5 - Cruise Function off (With sound).
6 - Lim is not available.</t>
  </si>
  <si>
    <t>Dynamics of CC: 0x0 - Auto mode  0x1 - Comfort mode  0x2 - Dynamic mode</t>
  </si>
  <si>
    <t>DistBarSt</t>
  </si>
  <si>
    <t>DtLogDowLogicTrans</t>
  </si>
  <si>
    <t>TD_DOW_LogicTrans</t>
  </si>
  <si>
    <t xml:space="preserve">SignalName In New CAN-matrix </t>
  </si>
  <si>
    <t>FcwSoundWarnReq</t>
  </si>
  <si>
    <t>FcwNotifError</t>
  </si>
  <si>
    <t>TsrSignNotifError</t>
  </si>
  <si>
    <t>ALccNotifError</t>
  </si>
  <si>
    <t>SensAllDirty_Stat</t>
  </si>
  <si>
    <t>AEB or RDA is requestin enable HOLD</t>
  </si>
  <si>
    <t>DAS_CcFuncError_Stat</t>
  </si>
  <si>
    <t>DAS_CcNotifError_Req</t>
  </si>
  <si>
    <t>DAS_FcwActivNotif_Req</t>
  </si>
  <si>
    <t>DAS_FcwSoundWarn_Req</t>
  </si>
  <si>
    <t>DAS_AebNotifError_Req</t>
  </si>
  <si>
    <t>DAS_FcwNotifError_Req</t>
  </si>
  <si>
    <t>DAS_TsrSignNotifError_Req</t>
  </si>
  <si>
    <t>DAS_LdpNotifError_Req</t>
  </si>
  <si>
    <t>DAS_LdwNotifError_Req</t>
  </si>
  <si>
    <t>DAS_ALccNotifError_Req</t>
  </si>
  <si>
    <t>DAS_LccNotifError_Req</t>
  </si>
  <si>
    <t>DAS_DowNotifError_Req</t>
  </si>
  <si>
    <t>DAS_AdasSensAllDirty_Stat</t>
  </si>
  <si>
    <t>Speed sign _Type: 0-no sign; 1-5kmh; 2-10kmh; 3-20kmh … 16-150kmh; 17-CancelSpdLim; 18-reserved; 19-reserved; 20-reserved</t>
  </si>
  <si>
    <t>DAS_MliaStreetLigth_Stat</t>
  </si>
  <si>
    <t>MliaStreetLightStat</t>
  </si>
  <si>
    <t>The presence of artificial lighting</t>
  </si>
  <si>
    <t>DAS_NvFuncError_Stat</t>
  </si>
  <si>
    <t>DAS_RctcMode_Stat</t>
  </si>
  <si>
    <t>DAS_RctcFuncError_Stat</t>
  </si>
  <si>
    <t>RctcNotifError</t>
  </si>
  <si>
    <t>RctcMode</t>
  </si>
  <si>
    <t>RCTC is requesting to implement deceleration: 0- No Req 1-Reques</t>
  </si>
  <si>
    <t>RctcDecelReqFalg</t>
  </si>
  <si>
    <t>Error notification of AFS 0=Inactive 1=Active</t>
  </si>
  <si>
    <t>Error notification of TSR 0=Inactive 1=Active</t>
  </si>
  <si>
    <t>OSettRdaAutoBrakeSts</t>
  </si>
  <si>
    <t>Status of Auto Brake: 0x0 - OFF  0x1 - ON</t>
  </si>
  <si>
    <t>Type of CC:  0x0 - Off  0x1 - CC   0x2 - ACC   0x3 - LIM</t>
  </si>
  <si>
    <t>Type of СС 0x0 -  Off 0x1 -  CC   0x2 - ACC   0x3 - LIM</t>
  </si>
  <si>
    <t>DfMemFiuRdaAutoBrakeStat</t>
  </si>
  <si>
    <t>Status of RDA Auto Brake 0x0 - OFF  0x1 - ON</t>
  </si>
  <si>
    <t>ISettRDAAutoBrake_Req</t>
  </si>
  <si>
    <t>FIU_SettRDAAutoBrake_Req</t>
  </si>
  <si>
    <t>Request to change of "RDA Auto Brake Enable" 0-no req 1 - req to change</t>
  </si>
  <si>
    <t>Request to change CC: 0-no req 1 - Off 2 - ACC 3 - CC 4 - LIM</t>
  </si>
  <si>
    <t>FcwActivNotif</t>
  </si>
  <si>
    <t>VisLdpLeftLine</t>
  </si>
  <si>
    <t>VisLdpRightLine</t>
  </si>
  <si>
    <t>Статус калибровки переднего лидара 0- не откалибрована, 1- откалибрована по стенду, 2- Калибруется, 3 - отказ калибровки (не найден шаблон), 4 - отказ калибровки (шаблон видно не полностью), 5 - не откалиброван (не совпадает SerialNumber камеры), 6 – откалибрована вручную (значения введены вручную).</t>
  </si>
  <si>
    <t>Статус калибровки переднего тепловизора 0- не откалибрована, 1- откалибрована по стенду, 2- Калибруется, 3 - отказ калибровки (не найден шаблон), 4 - отказ калибровки (шаблон видно не полностью), 5 - не откалиброван (не совпадает SerialNumber камеры), 6 – откалибрована вручную (значения введены вручную).</t>
  </si>
  <si>
    <t>Статус калибровки передней камеры 0- не откалибрована, 1- откалибрована по стенду, 2- Калибруется, 3 - отказ калибровки (не найден шаблон), 4 - отказ калибровки (шаблон видно не полностью), 5 - не откалиброван (не совпадает SerialNumber камеры), 6 – откалибрована вручную (значения введены вручную).</t>
  </si>
  <si>
    <t>Ошибка тепловизора: 0-нет ошибки, 1- нет изображения, 2 - изображение не четкое.</t>
  </si>
  <si>
    <t>Ошибка камеры 30 градусов: 0-нет ошибки, 1- нет изображения, 2 - изображение не четкое.</t>
  </si>
  <si>
    <t>Ошибка камеры 100 градусов: 0-нет ошибки, 1- нет изображения, 2 - изображение не четкое.</t>
  </si>
  <si>
    <t>Mode of Rear cross traffic control   0-Off  1-Active</t>
  </si>
  <si>
    <t>Mode of AFS 0-Off  1-Active</t>
  </si>
  <si>
    <t>DAS_AfsNotifError_Req</t>
  </si>
  <si>
    <t>AfsNotifError</t>
  </si>
  <si>
    <t>IC_DistBar_Stat</t>
  </si>
  <si>
    <t>IC_VisualAct_Req</t>
  </si>
  <si>
    <t>IC_NvAct_Req</t>
  </si>
  <si>
    <t>stManualGbxMode</t>
  </si>
  <si>
    <t>SWM_ACCSpeedDecrease_Stat</t>
  </si>
  <si>
    <t>SWM_ACC_SpeedIncrease_Stat</t>
  </si>
  <si>
    <t>ALCC is requesting to implement angle on steering wheel: 0- No Req 1-Request</t>
  </si>
  <si>
    <t>LDP is requesting to implement angle on steering wheel: 0- No Req 1-Request</t>
  </si>
  <si>
    <t>AebRdaStandReq</t>
  </si>
  <si>
    <t>Error notification of RCTC 0=Inactive 1=Active</t>
  </si>
  <si>
    <t>Error symbol of RDA 0=Inactive 1=Active</t>
  </si>
  <si>
    <t>Error symbol of RCTC 0=Inactive 1=Active</t>
  </si>
  <si>
    <t>RctcFuncError</t>
  </si>
  <si>
    <t>DAS_RctcNotifError_Req</t>
  </si>
  <si>
    <t>AFS is requesting open door and emergency lights: 0- No Req 1-Request</t>
  </si>
  <si>
    <t>DAS_CcAfsDecel_Req</t>
  </si>
  <si>
    <t>State of FR door internal handle: engaged or not</t>
  </si>
  <si>
    <t>State of RL door internal handle: engaged or not</t>
  </si>
  <si>
    <t>State of RR door internal handle: engaged or not</t>
  </si>
  <si>
    <t>Lat distande to left point</t>
  </si>
  <si>
    <t>Lat distande to right point</t>
  </si>
  <si>
    <t>DfRPObj12Sx1</t>
  </si>
  <si>
    <t>DfRPObj12Sy1</t>
  </si>
  <si>
    <t>DfRPObj13Sx1</t>
  </si>
  <si>
    <t>DfRPObj13Sy1</t>
  </si>
  <si>
    <t>DfRPObj14Sx1</t>
  </si>
  <si>
    <t>DfRPObj14Sy1</t>
  </si>
  <si>
    <t>DfRPObj12Sx2</t>
  </si>
  <si>
    <t>DfRPObj12Sy2</t>
  </si>
  <si>
    <t>DfRPObj13Sx2</t>
  </si>
  <si>
    <t>DfRPObj13Sy2</t>
  </si>
  <si>
    <t>DfRPObj14Sx2</t>
  </si>
  <si>
    <t>DfRPObj14Sy2</t>
  </si>
  <si>
    <t>DfRPObj15detect</t>
  </si>
  <si>
    <t>DfRPObj15Sx1</t>
  </si>
  <si>
    <t>DfRPObj15Sy1</t>
  </si>
  <si>
    <t>DfRPObj15Sx2</t>
  </si>
  <si>
    <t>DfRPObj15Sy2</t>
  </si>
  <si>
    <t>DfRPObj15Vx</t>
  </si>
  <si>
    <t>DfRPObj15Vy</t>
  </si>
  <si>
    <t>DfRPObj15Probabil</t>
  </si>
  <si>
    <t>DfRPObj16detect</t>
  </si>
  <si>
    <t>DfRPObj16Sx1</t>
  </si>
  <si>
    <t>DfRPObj16Sy1</t>
  </si>
  <si>
    <t>DfRPObj16Sx2</t>
  </si>
  <si>
    <t>DfRPObj16Sy2</t>
  </si>
  <si>
    <t>DfRPObj16Vx</t>
  </si>
  <si>
    <t>DfRPObj16Vy</t>
  </si>
  <si>
    <t>DfRPObj16Probabil</t>
  </si>
  <si>
    <t>DfDiagMliaHba</t>
  </si>
  <si>
    <t>Vehicle body type (0 - sedan, 1 - limousine, 2 - MPV, 3 - SUV, 4 - cabriolet, 5 - sedan long)</t>
  </si>
  <si>
    <t>Suspension type (0-spring, 1-air)</t>
  </si>
  <si>
    <t>Vehicle armor type (0 - light, 1 - heavy (armored))</t>
  </si>
  <si>
    <t>Vehicle power type (0 - HEV, 1 - BEV, 2 - PHEV, 3 - PFCV)</t>
  </si>
  <si>
    <t>DfDiagBodyType</t>
  </si>
  <si>
    <t>DfDiagArmorType</t>
  </si>
  <si>
    <t>DfDiagPowerType</t>
  </si>
  <si>
    <t>DfDiagSuspentionType</t>
  </si>
  <si>
    <t>DfDiagSteeringWheelType</t>
  </si>
  <si>
    <t>DfDiagSteeringRackType</t>
  </si>
  <si>
    <t>Steering wheel type (0 - 4 buttons 1- 7 buttons)</t>
  </si>
  <si>
    <t>0 - Not set, 1 - Sedan, 2 - Limo, 3 - MPV, 4 - SUV, 5 - Cabrio, 6 - Sedan long</t>
  </si>
  <si>
    <r>
      <t xml:space="preserve">0 - Normal, 1 - Armored  </t>
    </r>
    <r>
      <rPr>
        <b/>
        <sz val="11"/>
        <color theme="1"/>
        <rFont val="Calibri"/>
        <family val="2"/>
        <charset val="204"/>
        <scheme val="minor"/>
      </rPr>
      <t>for Perc</t>
    </r>
  </si>
  <si>
    <t>Aeb Active Every Ignition 0- no activate 1-activate</t>
  </si>
  <si>
    <t>Revers order:  0 - СС-&gt;ACC-&gt;LIM, 1 - СС-&gt;LIM-&gt;ACC</t>
  </si>
  <si>
    <t>SteeringWheelType</t>
  </si>
  <si>
    <t>SteeringRackType</t>
  </si>
  <si>
    <t>BodyType</t>
  </si>
  <si>
    <t>ArmorType</t>
  </si>
  <si>
    <t>PowerType</t>
  </si>
  <si>
    <t>MliaHba</t>
  </si>
  <si>
    <t>Limited MLIA functionality - only turning on/off high beams (0 - full MLIA, 1 - limited HBA func)</t>
  </si>
  <si>
    <t>AebType</t>
  </si>
  <si>
    <t>Ignore Seat Belt Status ( 0-no ignore, 1 - Ignore)</t>
  </si>
  <si>
    <t>АfsSosMode</t>
  </si>
  <si>
    <t>DfConfAfsSosMode</t>
  </si>
  <si>
    <t>LkaAutoStart</t>
  </si>
  <si>
    <t>Ограниченный функционал MLIA, если =1 (только переключение с дальнего на ближний)</t>
  </si>
  <si>
    <t>DfConfAebActiveEveryIgnition</t>
  </si>
  <si>
    <t>запрос на начало калибровки 0 -нет запроса. 1-широкоугольная камера 2- сброс ошибки по несовместимости камеры 3 - запись значений углов от MCU</t>
  </si>
  <si>
    <t>BCM_Proj_Start_Req</t>
  </si>
  <si>
    <t>BCM_MLIA_Start_Req</t>
  </si>
  <si>
    <t>DAS_RctcDecelFlag_Req</t>
  </si>
  <si>
    <t>DAS_Configure</t>
  </si>
  <si>
    <t>DAS_CcConf_Stat</t>
  </si>
  <si>
    <t>DAS_AccConf_Stat</t>
  </si>
  <si>
    <t>DAS_LimConf_Stat</t>
  </si>
  <si>
    <t>DAS_AslaConf_Stat</t>
  </si>
  <si>
    <t>DAS_LkaConf_Stat</t>
  </si>
  <si>
    <t>DAS_FcwConf_Stat</t>
  </si>
  <si>
    <t>DAS_AebConf_Stat</t>
  </si>
  <si>
    <t>DAS_LccConf_Stat</t>
  </si>
  <si>
    <t>DAS_AlccConf_Stat</t>
  </si>
  <si>
    <t>DAS_DowConf_Stat</t>
  </si>
  <si>
    <t>DAS_LdwConf_Stat</t>
  </si>
  <si>
    <t>DAS_LdpConf_Stat</t>
  </si>
  <si>
    <t>DAS_TsrConf_Stat</t>
  </si>
  <si>
    <t>DAS_AaConf_Stat</t>
  </si>
  <si>
    <t>DAS_AfsConf_Stat</t>
  </si>
  <si>
    <t>DAS_RdaConf_Stat</t>
  </si>
  <si>
    <t>DAS_RctcConf_Stat</t>
  </si>
  <si>
    <t>DAS_RcwConf_Stat</t>
  </si>
  <si>
    <t>DAS_RecConf_Stat</t>
  </si>
  <si>
    <t>DAS_NvConf_Stat</t>
  </si>
  <si>
    <t>DAS_VisualConf_Stat</t>
  </si>
  <si>
    <t>CC configuration status: 0 - no set in the configuration, 1 - set in the configuration</t>
  </si>
  <si>
    <t>ACC configuration status: 0 - no set in the configuration, 1 - set in the configuration</t>
  </si>
  <si>
    <t>Lim configuration status: 0 - no set in the configuration, 1 - set in the configuration</t>
  </si>
  <si>
    <t>ASLA configuration status: 0 - no set in the configuration, 1 - set in the configuration</t>
  </si>
  <si>
    <t>LKA configuration status: 0 - no set in the configuration, 1 - set in the configuration</t>
  </si>
  <si>
    <t>FCW configuration status: 0 - no set in the configuration, 1 - set in the configuration</t>
  </si>
  <si>
    <t>AEB configuration status: 0 - no set in the configuration, 1 - set in the configuration</t>
  </si>
  <si>
    <t>LCC configuration status: 0 - no set in the configuration, 1 - set in the configuration</t>
  </si>
  <si>
    <t>ALCC configuration status: 0 - no set in the configuration, 1 - set in the configuration</t>
  </si>
  <si>
    <t>DOW configuration status: 0 - no set in the configuration, 1 - set in the configuration</t>
  </si>
  <si>
    <t>LDW configuration status: 0 - no set in the configuration, 1 - set in the configuration</t>
  </si>
  <si>
    <t>LDP configuration status: 0 - no set in the configuration, 1 - set in the configuration</t>
  </si>
  <si>
    <t>TSR configuration status: 0 - no set in the configuration, 1 - set in the configuration</t>
  </si>
  <si>
    <t>AA configuration status: 0 - no set in the configuration, 1 - set in the configuration</t>
  </si>
  <si>
    <t>AFS configuration status: 0 - no set in the configuration, 1 - set in the configuration</t>
  </si>
  <si>
    <t>RDA configuration status: 0 - no set in the configuration, 1 - set in the configuration</t>
  </si>
  <si>
    <t>RCTC configuration status: 0 - no set in the configuration, 1 - set in the configuration</t>
  </si>
  <si>
    <t>RCW configuration status: 0 - no set in the configuration, 1 - set in the configuration</t>
  </si>
  <si>
    <t>REC configuration status: 0 - no set in the configuration, 1 - set in the configuration</t>
  </si>
  <si>
    <t>NV configuration status: 0 - no set in the configuration, 1 - set in the configuration</t>
  </si>
  <si>
    <t>Visual configuration status: 0 - no set in the configuration, 1 - set in the configuration</t>
  </si>
  <si>
    <t>ERAG_NMEA1</t>
  </si>
  <si>
    <t>ERAG_NMEA2</t>
  </si>
  <si>
    <t>ERAG_NMEA3</t>
  </si>
  <si>
    <t>ERAG_NMEA4</t>
  </si>
  <si>
    <t>ERAG_NMEA5</t>
  </si>
  <si>
    <t>ERAG_NMEA6</t>
  </si>
  <si>
    <t>DAS_LkaShootdownNotif_Req</t>
  </si>
  <si>
    <t>LkaShootdownNotifReq</t>
  </si>
  <si>
    <t>Notification when function is turned off  0- No Req 1-Request</t>
  </si>
  <si>
    <t>DAS_AccFuncError_Stat</t>
  </si>
  <si>
    <t>DAS_LccMode_Stat</t>
  </si>
  <si>
    <t>DAS_AccNotifError_Req</t>
  </si>
  <si>
    <t>DAS_AccToCc_Req</t>
  </si>
  <si>
    <t>DAS_LimNotifError_Req</t>
  </si>
  <si>
    <t>DAS_RightLaneLDWWarning_Req</t>
  </si>
  <si>
    <t>Sign _Type: 0-no sign 1-No overtaking, 2-End of overtake prohibition, 3-speed limit, 4-end of speed limit, 5-No entry, 6-End of prohibitions, 7-Pedesrtian crossing, 8-Bumpy road, 9-Main road, 10-Give way, 11-Crosswalk, 12-Stop</t>
  </si>
  <si>
    <t>DAS_SPLimRoadSignInf2_Stat</t>
  </si>
  <si>
    <t>DAS_SPLimRoadSignInf3_Stat</t>
  </si>
  <si>
    <t>DAS_SPLimRoadSignCurrSpeed_Stat</t>
  </si>
  <si>
    <t>The speed of the speed limit sign or the end of the limit sign</t>
  </si>
  <si>
    <t>DAS_ACCResDistance_Stat</t>
  </si>
  <si>
    <t>DAS_ACCResSpeed_Val</t>
  </si>
  <si>
    <t>ACC detection status: 0 - not detected, 1 - detected</t>
  </si>
  <si>
    <t>Resume ACC function=&gt; set speed</t>
  </si>
  <si>
    <t>Resume ACC function=&gt;  set distance to heading vehicle 0 - close, 1 - normal, 2 - long away</t>
  </si>
  <si>
    <t>Current set distance to vehicle in front for ACC function 0 - close, 1 - normal, 2 - long away</t>
  </si>
  <si>
    <t>Error notification of LIM 0 - no error, 1 - error</t>
  </si>
  <si>
    <t>Proposal to switch from ACC to CC 0 no req, 1 - req</t>
  </si>
  <si>
    <t>Error notification of ACC 0 - no error, 1 - error</t>
  </si>
  <si>
    <t>Error symbol of ACC</t>
  </si>
  <si>
    <t>DtPercRecToInc_Req</t>
  </si>
  <si>
    <t>RecToInc</t>
  </si>
  <si>
    <t xml:space="preserve">Request to add file in incedents from REC </t>
  </si>
  <si>
    <t>DAS_SettCcType_Stat</t>
  </si>
  <si>
    <t>DAS_SettCcMode_Stat</t>
  </si>
  <si>
    <t>DAS_SettCcSpdCorrect_Stat</t>
  </si>
  <si>
    <t>DAS_SettAsla_Stat</t>
  </si>
  <si>
    <t>DAS_SettAslaOver_Stat</t>
  </si>
  <si>
    <t>DAS_SettLka_Stat</t>
  </si>
  <si>
    <t>DAS_SettFcw_Stat</t>
  </si>
  <si>
    <t>DAS_SettFcwMode_Stat</t>
  </si>
  <si>
    <t>DAS_SettFcwVibration_Stat</t>
  </si>
  <si>
    <t>DAS_SettAeb_Stat</t>
  </si>
  <si>
    <t>DAS_SettLcc_Stat</t>
  </si>
  <si>
    <t>DAS_SettLccMode_Stat</t>
  </si>
  <si>
    <t>DAS_SettLccVibration_Stat</t>
  </si>
  <si>
    <t>DAS_SettLccSound_Stat</t>
  </si>
  <si>
    <t>DAS_SettAlcc_Stat</t>
  </si>
  <si>
    <t>DAS_SettDow_Stat</t>
  </si>
  <si>
    <t>DAS_SettDowSound_Stat</t>
  </si>
  <si>
    <t>DAS_SettLdw_Stat</t>
  </si>
  <si>
    <t>DAS_SettLdwMode_Stat</t>
  </si>
  <si>
    <t>DAS_SettLdwVibration_Stat</t>
  </si>
  <si>
    <t>DAS_SettLdwSound_Stat</t>
  </si>
  <si>
    <t>DAS_SettLdp_Stat</t>
  </si>
  <si>
    <t>DAS_SettTsr_Stat</t>
  </si>
  <si>
    <t>DAS_SettAa_Stat</t>
  </si>
  <si>
    <t>DAS_SettAaMode_Stat</t>
  </si>
  <si>
    <t>DAS_SettAfs_Stat</t>
  </si>
  <si>
    <t>DAS_SettRda_Stat</t>
  </si>
  <si>
    <t>DAS_SettRdaAutoBrake_Stat</t>
  </si>
  <si>
    <t>DAS_SettRctc_Stat</t>
  </si>
  <si>
    <t>DAS_SettRec_Stat</t>
  </si>
  <si>
    <t>DAS_SettSensClean_Stat</t>
  </si>
  <si>
    <t>DAS_ADBLeftLED1_Req</t>
  </si>
  <si>
    <t>DAS_ADBLeftLED2_Req</t>
  </si>
  <si>
    <t>DAS_ADBLeftLED3_Req</t>
  </si>
  <si>
    <t>DAS_ADBLeftLED4_Req</t>
  </si>
  <si>
    <t>DAS_ADBLeftLED5_Req</t>
  </si>
  <si>
    <t>DAS_ADBLeftLED6_Req</t>
  </si>
  <si>
    <t>DAS_ADBLeftLED7_Req</t>
  </si>
  <si>
    <t>DAS_ADBLeftLED8_Req</t>
  </si>
  <si>
    <t>DAS_ADBLeftLED9_Req</t>
  </si>
  <si>
    <t>DAS_ADBLeftLED10_Req</t>
  </si>
  <si>
    <t>DAS_ADBLeftLED11_Req</t>
  </si>
  <si>
    <t>DAS_ADBLeftLED12_Req</t>
  </si>
  <si>
    <t>DAS_ADBLeftLED13_Req</t>
  </si>
  <si>
    <t>DAS_ADBLeftLED14_Req</t>
  </si>
  <si>
    <t>DAS_ADBLeftLED15_Req</t>
  </si>
  <si>
    <t>DAS_ADBLeftLED16_Req</t>
  </si>
  <si>
    <t>DAS_ADBLeftLED17_Req</t>
  </si>
  <si>
    <t>DAS_ADBLeftLED18_Req</t>
  </si>
  <si>
    <t>DAS_LeftObj_1_Y_1_Val</t>
  </si>
  <si>
    <t>DAS_LeftObj_1_Z_1_Val</t>
  </si>
  <si>
    <t>DAS_LeftObj_1_Y_2_Val</t>
  </si>
  <si>
    <t>DAS_LeftObj_1_Z_2_Val</t>
  </si>
  <si>
    <t>DAS_LeftObj_2_Y_1_Val</t>
  </si>
  <si>
    <t>DAS_LeftObj_2_Z_1_Val</t>
  </si>
  <si>
    <t>DAS_LeftObj_2_Y_2_Val</t>
  </si>
  <si>
    <t>DAS_LeftObj_2_Z_2_Val</t>
  </si>
  <si>
    <t>DAS_LeftObj_3_Y_1_Val</t>
  </si>
  <si>
    <t>DAS_LeftObj_3_Z_1_Val</t>
  </si>
  <si>
    <t>DAS_LeftObj_3_Y_2_Val</t>
  </si>
  <si>
    <t>DAS_LeftObj_3_Z_2_Val</t>
  </si>
  <si>
    <t>DAS_LeftObj_4_Y_1_Val</t>
  </si>
  <si>
    <t>DAS_LeftObj_4_Z_1_Val</t>
  </si>
  <si>
    <t>DAS_LeftObj_4_Y_2_Val</t>
  </si>
  <si>
    <t>DAS_LeftObj_4_Z_2_Val</t>
  </si>
  <si>
    <t>DAS_LeftObj_5_Y_1_Val</t>
  </si>
  <si>
    <t>DAS_LeftObj_5_Z_1_Val</t>
  </si>
  <si>
    <t>DAS_LeftObj_5_Y_2_Val</t>
  </si>
  <si>
    <t>DAS_LeftObj_5_Z_2_Val</t>
  </si>
  <si>
    <t>DAS_LeftObj_6_Y_1_Val</t>
  </si>
  <si>
    <t>DAS_LeftObj_6_Z_1_Val</t>
  </si>
  <si>
    <t>DAS_LeftObj_6_Y_2_Val</t>
  </si>
  <si>
    <t>DAS_LeftObj_6_Z_2_Val</t>
  </si>
  <si>
    <t>DAS_LeftObj_7_Y_1_Val</t>
  </si>
  <si>
    <t>DAS_LeftObj_7_Z_1_Val</t>
  </si>
  <si>
    <t>DAS_LeftObj_7_Y_2_Val</t>
  </si>
  <si>
    <t>DAS_LeftObj_7_Z_2_Val</t>
  </si>
  <si>
    <t>DAS_LeftObj_8_Y_1_Val</t>
  </si>
  <si>
    <t>DAS_LeftObj_8_Z_1_Val</t>
  </si>
  <si>
    <t>DAS_LeftObj_8_Y_2_Val</t>
  </si>
  <si>
    <t>DAS_LeftObj_8_Z_2_Val</t>
  </si>
  <si>
    <t>DAS_LeftObj_9_Y_1_Val</t>
  </si>
  <si>
    <t>DAS_LeftObj_9_Z_1_Val</t>
  </si>
  <si>
    <t>DAS_LeftObj_9_Y_2_Val</t>
  </si>
  <si>
    <t>DAS_LeftObj_9_Z_2_Val</t>
  </si>
  <si>
    <t>DAS_LeftObj_10_Y_1_Val</t>
  </si>
  <si>
    <t>DAS_LeftObj_10_Z_1_Val</t>
  </si>
  <si>
    <t>DAS_LeftObj_10_Y_2_Val</t>
  </si>
  <si>
    <t>DAS_LeftObj_10_Z_2_Val</t>
  </si>
  <si>
    <t>DAS_ADBRightLED1_Req</t>
  </si>
  <si>
    <t>DAS_ADBRightLED2_Req</t>
  </si>
  <si>
    <t>DAS_ADBRightLED3_Req</t>
  </si>
  <si>
    <t>DAS_ADBRightLED4_Req</t>
  </si>
  <si>
    <t>DAS_ADBRightLED5_Req</t>
  </si>
  <si>
    <t>DAS_ADBRightLED6_Req</t>
  </si>
  <si>
    <t>DAS_ADBRightLED7_Req</t>
  </si>
  <si>
    <t>DAS_ADBRightLED8_Req</t>
  </si>
  <si>
    <t>DAS_ADBRightLED9_Req</t>
  </si>
  <si>
    <t>DAS_ADBRightLED10_Req</t>
  </si>
  <si>
    <t>DAS_ADBRightLED11_Req</t>
  </si>
  <si>
    <t>DAS_ADBRightLED12_Req</t>
  </si>
  <si>
    <t>DAS_ADBRightLED13_Req</t>
  </si>
  <si>
    <t>DAS_ADBRightLED14_Req</t>
  </si>
  <si>
    <t>DAS_ADBRightLED15_Req</t>
  </si>
  <si>
    <t>DAS_ADBRightLED16_Req</t>
  </si>
  <si>
    <t>DAS_ADBRightLED17_Req</t>
  </si>
  <si>
    <t>DAS_ADBRightLED18_Req</t>
  </si>
  <si>
    <t>DAS_RightObj_1_Y_1_Val</t>
  </si>
  <si>
    <t>DAS_RightObj_1_Z_1_Val</t>
  </si>
  <si>
    <t>DAS_RightObj_1_Y_2_Val</t>
  </si>
  <si>
    <t>DAS_RightObj_1_Z_2_Val</t>
  </si>
  <si>
    <t>DAS_RightObj_2_Y_1_Val</t>
  </si>
  <si>
    <t>DAS_RightObj_2_Z_1_Val</t>
  </si>
  <si>
    <t>DAS_RightObj_2_Y_2_Val</t>
  </si>
  <si>
    <t>DAS_RightObj_2_Z_2_Val</t>
  </si>
  <si>
    <t>DAS_RightObj_3_Y_1_Val</t>
  </si>
  <si>
    <t>DAS_RightObj_3_Z_1_Val</t>
  </si>
  <si>
    <t>DAS_RightObj_3_Y_2_Val</t>
  </si>
  <si>
    <t>DAS_RightObj_3_Z_2_Val</t>
  </si>
  <si>
    <t>DAS_RightObj_4_Y_1_Val</t>
  </si>
  <si>
    <t>DAS_RightObj_4_Z_1_Val</t>
  </si>
  <si>
    <t>DAS_RightObj_4_Y_2_Val</t>
  </si>
  <si>
    <t>DAS_RightObj_4_Z_2_Val</t>
  </si>
  <si>
    <t>DAS_RightObj_5_Y_1_Val</t>
  </si>
  <si>
    <t>DAS_RightObj_5_Z_1_Val</t>
  </si>
  <si>
    <t>DAS_RightObj_5_Y_2_Val</t>
  </si>
  <si>
    <t>DAS_RightObj_5_Z_2_Val</t>
  </si>
  <si>
    <t>DAS_RightObj_6_Y_1_Val</t>
  </si>
  <si>
    <t>DAS_RightObj_6_Z_1_Val</t>
  </si>
  <si>
    <t>DAS_RightObj_6_Y_2_Val</t>
  </si>
  <si>
    <t>DAS_RightObj_6_Z_2_Val</t>
  </si>
  <si>
    <t>DAS_RightObj_7_Y_1_Val</t>
  </si>
  <si>
    <t>DAS_RightObj_7_Z_1_Val</t>
  </si>
  <si>
    <t>DAS_RightObj_7_Y_2_Val</t>
  </si>
  <si>
    <t>DAS_RightObj_7_Z_2_Val</t>
  </si>
  <si>
    <t>DAS_RightObj_8_Y_1_Val</t>
  </si>
  <si>
    <t>DAS_RightObj_8_Z_1_Val</t>
  </si>
  <si>
    <t>DAS_RightObj_8_Y_2_Val</t>
  </si>
  <si>
    <t>DAS_RightObj_8_Z_2_Val</t>
  </si>
  <si>
    <t>DAS_RightObj_9_Y_1_Val</t>
  </si>
  <si>
    <t>DAS_RightObj_9_Z_1_Val</t>
  </si>
  <si>
    <t>DAS_RightObj_9_Y_2_Val</t>
  </si>
  <si>
    <t>DAS_RightObj_9_Z_2_Val</t>
  </si>
  <si>
    <t>DAS_RightObj_10_Y_1_Val</t>
  </si>
  <si>
    <t>DAS_RightObj_10_Z_1_Val</t>
  </si>
  <si>
    <t>DAS_RightObj_10_Y_2_Val</t>
  </si>
  <si>
    <t>DAS_RightObj_10_Z_2_Val</t>
  </si>
  <si>
    <t>DAS_RightProjSlot1_Req</t>
  </si>
  <si>
    <t>DAS_RightProjBrightSlot1_Req</t>
  </si>
  <si>
    <t>DAS_RightProjSlot2_Req</t>
  </si>
  <si>
    <t>DAS_RightProjBrightSlot2_Req</t>
  </si>
  <si>
    <t>DAS_RightProjSlot3_Req</t>
  </si>
  <si>
    <t>DAS_RightProjBrightSlot3_Req</t>
  </si>
  <si>
    <t>DAS_RightProjSlot4_Req</t>
  </si>
  <si>
    <t>DAS_RightProjBrightSlot4_Req</t>
  </si>
  <si>
    <t>DAS_LeftProjSlot1_Req</t>
  </si>
  <si>
    <t>DAS_LeftProjBrightSlot1_Req</t>
  </si>
  <si>
    <t>DAS_LeftProjSlot2_Req</t>
  </si>
  <si>
    <t>DAS_LeftProjBrightSlot2_Req</t>
  </si>
  <si>
    <t>DAS_LeftProjSlot3_Req</t>
  </si>
  <si>
    <t>DAS_LeftProjBrightSlot3_Req</t>
  </si>
  <si>
    <t>DAS_LeftProjSlot4_Req</t>
  </si>
  <si>
    <t>DAS_LeftProjBrightSlot4_Req</t>
  </si>
  <si>
    <t>cm</t>
  </si>
  <si>
    <t>Vel</t>
  </si>
  <si>
    <t>Precision</t>
  </si>
  <si>
    <t>Speed</t>
  </si>
  <si>
    <t>0 - Low percision 1 - High percision</t>
  </si>
  <si>
    <t>0 - Lights off 1 - Lights on</t>
  </si>
  <si>
    <t>Difference in the height of the roadway between the detected object and our vehicle (center of the rear axle)</t>
  </si>
  <si>
    <t>ERAG_Longitude</t>
  </si>
  <si>
    <t>ERAG_Latitude</t>
  </si>
  <si>
    <t>ERAG_NMEA</t>
  </si>
  <si>
    <t>to GPU</t>
  </si>
  <si>
    <t>double</t>
  </si>
  <si>
    <t>Широта в формате "градусы и десятичная доля градуса" [-180;180]</t>
  </si>
  <si>
    <t>DfMliaPercObj1Vel</t>
  </si>
  <si>
    <t>DfMliaPercObj1Precision</t>
  </si>
  <si>
    <t>DfMliaPercObj2Vel</t>
  </si>
  <si>
    <t>DfMliaPercObj2Precision</t>
  </si>
  <si>
    <t>DfMliaPercObj3Vel</t>
  </si>
  <si>
    <t>DfMliaPercObj3Precision</t>
  </si>
  <si>
    <t>DfMliaPercObj4Vel</t>
  </si>
  <si>
    <t>DfMliaPercObj4Precision</t>
  </si>
  <si>
    <t>DfMliaPercObj5Vel</t>
  </si>
  <si>
    <t>DfMliaPercObj5Precision</t>
  </si>
  <si>
    <t>DfMliaPercObj6Vel</t>
  </si>
  <si>
    <t>DfMliaPercObj6Precision</t>
  </si>
  <si>
    <t>DfMliaPercObj7Vel</t>
  </si>
  <si>
    <t>DfMliaPercObj7Precision</t>
  </si>
  <si>
    <t>DfMliaPercObj8Vel</t>
  </si>
  <si>
    <t>DfMliaPercObj8Precision</t>
  </si>
  <si>
    <t>DfMliaPercObj9Detect</t>
  </si>
  <si>
    <t>DfMliaPercObj9Sx1</t>
  </si>
  <si>
    <t>DfMliaPercObj9Sy1</t>
  </si>
  <si>
    <t>DfMliaPercObj9Sx2</t>
  </si>
  <si>
    <t>DfMliaPercObj9Sy2</t>
  </si>
  <si>
    <t>DfMliaPercObj9Vel</t>
  </si>
  <si>
    <t>DfMliaPercObj9Precision</t>
  </si>
  <si>
    <t>DfMliaPercObj9LightSts</t>
  </si>
  <si>
    <t>DfMliaPercObj9Sz</t>
  </si>
  <si>
    <t>DfMliaPercObj10Detect</t>
  </si>
  <si>
    <t>DfMliaPercObj10Sx1</t>
  </si>
  <si>
    <t>DfMliaPercObj10Sy1</t>
  </si>
  <si>
    <t>DfMliaPercObj10Sx2</t>
  </si>
  <si>
    <t>DfMliaPercObj10Sy2</t>
  </si>
  <si>
    <t>DfMliaPercObj10Vel</t>
  </si>
  <si>
    <t>DfMliaPercObj10Precision</t>
  </si>
  <si>
    <t>DfMliaPercObj10LightSts</t>
  </si>
  <si>
    <t>DfMliaPercObj10Sz</t>
  </si>
  <si>
    <t>DfMliaPercObj11Detect</t>
  </si>
  <si>
    <t>DfMliaPercObj11Sx1</t>
  </si>
  <si>
    <t>DfMliaPercObj11Sy1</t>
  </si>
  <si>
    <t>DfMliaPercObj11Sx2</t>
  </si>
  <si>
    <t>DfMliaPercObj11Sy2</t>
  </si>
  <si>
    <t>DfMliaPercObj11Vel</t>
  </si>
  <si>
    <t>DfMliaPercObj11Precision</t>
  </si>
  <si>
    <t>DfMliaPercObj11LightSts</t>
  </si>
  <si>
    <t>DfMliaPercObj11Sz</t>
  </si>
  <si>
    <t>DfMliaPercObj12Detect</t>
  </si>
  <si>
    <t>DfMliaPercObj12Sx1</t>
  </si>
  <si>
    <t>DfMliaPercObj12Sy1</t>
  </si>
  <si>
    <t>DfMliaPercObj12Sx2</t>
  </si>
  <si>
    <t>DfMliaPercObj12Sy2</t>
  </si>
  <si>
    <t>DfMliaPercObj12Vel</t>
  </si>
  <si>
    <t>DfMliaPercObj12Precision</t>
  </si>
  <si>
    <t>DfMliaPercObj12LightSts</t>
  </si>
  <si>
    <t>DfMliaPercObj12Sz</t>
  </si>
  <si>
    <t>DfMliaPercObj13Detect</t>
  </si>
  <si>
    <t>DfMliaPercObj13Sx1</t>
  </si>
  <si>
    <t>DfMliaPercObj13Sy1</t>
  </si>
  <si>
    <t>DfMliaPercObj13Sx2</t>
  </si>
  <si>
    <t>DfMliaPercObj13Sy2</t>
  </si>
  <si>
    <t>DfMliaPercObj13Vel</t>
  </si>
  <si>
    <t>DfMliaPercObj13Precision</t>
  </si>
  <si>
    <t>DfMliaPercObj13LightSts</t>
  </si>
  <si>
    <t>DfMliaPercObj13Sz</t>
  </si>
  <si>
    <t>DfMliaPercObj14Detect</t>
  </si>
  <si>
    <t>DfMliaPercObj14Sx1</t>
  </si>
  <si>
    <t>DfMliaPercObj14Sy1</t>
  </si>
  <si>
    <t>DfMliaPercObj14Sx2</t>
  </si>
  <si>
    <t>DfMliaPercObj14Sy2</t>
  </si>
  <si>
    <t>DfMliaPercObj14Vel</t>
  </si>
  <si>
    <t>DfMliaPercObj14Precision</t>
  </si>
  <si>
    <t>DfMliaPercObj14LightSts</t>
  </si>
  <si>
    <t>DfMliaPercObj14Sz</t>
  </si>
  <si>
    <t>DfMliaPercObj15Detect</t>
  </si>
  <si>
    <t>DfMliaPercObj15Sx1</t>
  </si>
  <si>
    <t>DfMliaPercObj15Sy1</t>
  </si>
  <si>
    <t>DfMliaPercObj15Sx2</t>
  </si>
  <si>
    <t>DfMliaPercObj15Sy2</t>
  </si>
  <si>
    <t>DfMliaPercObj15Vel</t>
  </si>
  <si>
    <t>DfMliaPercObj15Precision</t>
  </si>
  <si>
    <t>DfMliaPercObj15LightSts</t>
  </si>
  <si>
    <t>DfMliaPercObj15Sz</t>
  </si>
  <si>
    <t>DfMliaPercObj16Detect</t>
  </si>
  <si>
    <t>DfMliaPercObj16Sx1</t>
  </si>
  <si>
    <t>DfMliaPercObj16Sy1</t>
  </si>
  <si>
    <t>DfMliaPercObj16Sx2</t>
  </si>
  <si>
    <t>DfMliaPercObj16Sy2</t>
  </si>
  <si>
    <t>DfMliaPercObj16Vel</t>
  </si>
  <si>
    <t>DfMliaPercObj16Precision</t>
  </si>
  <si>
    <t>DfMliaPercObj16LightSts</t>
  </si>
  <si>
    <t>DfMliaPercObj16Sz</t>
  </si>
  <si>
    <t>DfMliaPercObj17Detect</t>
  </si>
  <si>
    <t>DfMliaPercObj17Sx1</t>
  </si>
  <si>
    <t>DfMliaPercObj17Sy1</t>
  </si>
  <si>
    <t>DfMliaPercObj17Sx2</t>
  </si>
  <si>
    <t>DfMliaPercObj17Sy2</t>
  </si>
  <si>
    <t>DfMliaPercObj17Vel</t>
  </si>
  <si>
    <t>DfMliaPercObj17Precision</t>
  </si>
  <si>
    <t>DfMliaPercObj17LightSts</t>
  </si>
  <si>
    <t>DfMliaPercObj17Sz</t>
  </si>
  <si>
    <t>DfMliaPercObj18Detect</t>
  </si>
  <si>
    <t>DfMliaPercObj18Sx1</t>
  </si>
  <si>
    <t>DfMliaPercObj18Sy1</t>
  </si>
  <si>
    <t>DfMliaPercObj18Sx2</t>
  </si>
  <si>
    <t>DfMliaPercObj18Sy2</t>
  </si>
  <si>
    <t>DfMliaPercObj18Vel</t>
  </si>
  <si>
    <t>DfMliaPercObj18Precision</t>
  </si>
  <si>
    <t>DfMliaPercObj18LightSts</t>
  </si>
  <si>
    <t>DfMliaPercObj18Sz</t>
  </si>
  <si>
    <t>DfMliaPercObj19Detect</t>
  </si>
  <si>
    <t>DfMliaPercObj19Sx1</t>
  </si>
  <si>
    <t>DfMliaPercObj19Sy1</t>
  </si>
  <si>
    <t>DfMliaPercObj19Sx2</t>
  </si>
  <si>
    <t>DfMliaPercObj19Sy2</t>
  </si>
  <si>
    <t>DfMliaPercObj19Vel</t>
  </si>
  <si>
    <t>DfMliaPercObj19Precision</t>
  </si>
  <si>
    <t>DfMliaPercObj19LightSts</t>
  </si>
  <si>
    <t>DfMliaPercObj19Sz</t>
  </si>
  <si>
    <t>DfMliaPercObj20Detect</t>
  </si>
  <si>
    <t>DfMliaPercObj20Sx1</t>
  </si>
  <si>
    <t>DfMliaPercObj20Sy1</t>
  </si>
  <si>
    <t>DfMliaPercObj20Sx2</t>
  </si>
  <si>
    <t>DfMliaPercObj20Sy2</t>
  </si>
  <si>
    <t>DfMliaPercObj20Vel</t>
  </si>
  <si>
    <t>DfMliaPercObj20Precision</t>
  </si>
  <si>
    <t>DfMliaPercObj20LightSts</t>
  </si>
  <si>
    <t>DfMliaPercObj20Sz</t>
  </si>
  <si>
    <t>DfMliaPercObj21Detect</t>
  </si>
  <si>
    <t>DfMliaPercObj21Sx1</t>
  </si>
  <si>
    <t>DfMliaPercObj21Sy1</t>
  </si>
  <si>
    <t>DfMliaPercObj21Sx2</t>
  </si>
  <si>
    <t>DfMliaPercObj21Sy2</t>
  </si>
  <si>
    <t>DfMliaPercObj21Vel</t>
  </si>
  <si>
    <t>DfMliaPercObj21Precision</t>
  </si>
  <si>
    <t>DfMliaPercObj21LightSts</t>
  </si>
  <si>
    <t>DfMliaPercObj21Sz</t>
  </si>
  <si>
    <t>Rear right distant object object №18</t>
  </si>
  <si>
    <t>Rear left distant object object №17</t>
  </si>
  <si>
    <t>Rear Distant Object</t>
  </si>
  <si>
    <t xml:space="preserve">Request to change of "Asla speed exceeding" -1-no req 0 - 0 kmh   ...0x3C -  60 kmh </t>
  </si>
  <si>
    <t>0-Trash 1-SpLim 2-Cancel_SPlim 3-Cancel_All 4-Crosswalk_Far 5-Crosswalk_Near 6-Speed_bump_Far 7-Speed_bump_Near 8-Main_Road 9-Second_Road 10-Stop 11-Overtake_Taboo 12-Cancel_Overtake_Taboo 13 - NoEntry</t>
  </si>
  <si>
    <t>Долгота в формате "градусы и десятичная доля градуса" [-90;90]</t>
  </si>
  <si>
    <t>Для REC: Флаг на запись в папку инцидентов</t>
  </si>
  <si>
    <t>Front Cross</t>
  </si>
  <si>
    <t>Long distance to front rigft point</t>
  </si>
  <si>
    <t>Lat distande to front rigft point</t>
  </si>
  <si>
    <t>Long distance to rear right point</t>
  </si>
  <si>
    <t>Lat distande to rear right point</t>
  </si>
  <si>
    <t>Long distance to front left point</t>
  </si>
  <si>
    <t>Lat distande to front left point</t>
  </si>
  <si>
    <t>Long distance to rear left point</t>
  </si>
  <si>
    <t>Lat distande to rear left point</t>
  </si>
  <si>
    <t>DfRPObj17detect</t>
  </si>
  <si>
    <t>DfRPObj17Sx1</t>
  </si>
  <si>
    <t>DfRPObj17Sy1</t>
  </si>
  <si>
    <t>DfRPObj17Sx2</t>
  </si>
  <si>
    <t>DfRPObj17Sy2</t>
  </si>
  <si>
    <t>DfRPObj17Vx</t>
  </si>
  <si>
    <t>DfRPObj17Vy</t>
  </si>
  <si>
    <t>DfRPObj17Probabil</t>
  </si>
  <si>
    <t>DfRPObj18detect</t>
  </si>
  <si>
    <t>DfRPObj18Sx1</t>
  </si>
  <si>
    <t>DfRPObj18Sy1</t>
  </si>
  <si>
    <t>DfRPObj18Sx2</t>
  </si>
  <si>
    <t>DfRPObj18Sy2</t>
  </si>
  <si>
    <t>DfRPObj18Vx</t>
  </si>
  <si>
    <t>DfRPObj18Vy</t>
  </si>
  <si>
    <t>DfRPObj18Probabil</t>
  </si>
  <si>
    <t>DtPercStartRec</t>
  </si>
  <si>
    <t>Для REC: Флаг на старт записи (регистратор работает)</t>
  </si>
  <si>
    <t>StartRec</t>
  </si>
  <si>
    <t>Request to start recording (REC)</t>
  </si>
  <si>
    <t>ERAG_Year</t>
  </si>
  <si>
    <t>ERAG_Month</t>
  </si>
  <si>
    <t>ERAG_Day</t>
  </si>
  <si>
    <t>ERAG_Hour</t>
  </si>
  <si>
    <t>ERAG_Minute</t>
  </si>
  <si>
    <t>ERAG_Second</t>
  </si>
  <si>
    <t>ERAG_Speed</t>
  </si>
  <si>
    <t>ERAG_Course</t>
  </si>
  <si>
    <t>uint16</t>
  </si>
  <si>
    <t>BCM_RLS_Stat</t>
  </si>
  <si>
    <t>RLS_LightSwReason_Val</t>
  </si>
  <si>
    <t>RLS_LightAmbient_Val</t>
  </si>
  <si>
    <t>RLS_LightFront_Val</t>
  </si>
  <si>
    <t>This signal indicates which ambient conditions have been detected by the running light sensor</t>
  </si>
  <si>
    <t>RAW value of ambient light from light sensor</t>
  </si>
  <si>
    <t>RAW value of front light from light sensor</t>
  </si>
  <si>
    <t>lx</t>
  </si>
  <si>
    <t>LightSwReason_Val</t>
  </si>
  <si>
    <t>LightAmbient_Val</t>
  </si>
  <si>
    <t>LightFront_Val</t>
  </si>
  <si>
    <t>Sx5 (-5m)</t>
  </si>
  <si>
    <t>Rear left point at a distance of -5 meters.</t>
  </si>
  <si>
    <t>Sx10 (-10m)</t>
  </si>
  <si>
    <t>Rear left point at a distance of -10 meters.</t>
  </si>
  <si>
    <t>Sx20 (-20m)</t>
  </si>
  <si>
    <t>Sx30 (-30m)</t>
  </si>
  <si>
    <t>Sx40 (-40m)</t>
  </si>
  <si>
    <t>Sx50 (-50m)</t>
  </si>
  <si>
    <t>Sx60 (-60m)</t>
  </si>
  <si>
    <t>Sx70 (-70m)</t>
  </si>
  <si>
    <t>Sx80 (-80m)</t>
  </si>
  <si>
    <t>Sx90 (-90m)</t>
  </si>
  <si>
    <t>Sx100 (-100m)</t>
  </si>
  <si>
    <t>Rear left point at a distance of -30 meters.</t>
  </si>
  <si>
    <t>Rear left point at a distance of -50 meters.</t>
  </si>
  <si>
    <t>Rear left point at a distance of -70 meters.</t>
  </si>
  <si>
    <t>Rear left point at a distance of -80 meters.</t>
  </si>
  <si>
    <t>Rear left point at a distance of -90 meters.</t>
  </si>
  <si>
    <t>Rear left point at a distance of -100 meters.</t>
  </si>
  <si>
    <t>Rear right point at a distance of -5 meters.</t>
  </si>
  <si>
    <t>Rear right point at a distance of -10 meters.</t>
  </si>
  <si>
    <t>Rear right point at a distance of -30 meters.</t>
  </si>
  <si>
    <t>Rear right point at a distance of -50 meters.</t>
  </si>
  <si>
    <t>Rear right point at a distance of -70 meters.</t>
  </si>
  <si>
    <t>Rear right point at a distance of -80 meters.</t>
  </si>
  <si>
    <t>Rear right point at a distance of -90 meters.</t>
  </si>
  <si>
    <t>Rear right point at a distance of -100 meters.</t>
  </si>
  <si>
    <t>DfRPObj12DynamID</t>
  </si>
  <si>
    <t>DfRPObj18DynamID</t>
  </si>
  <si>
    <t>DfRPObj17DynamID</t>
  </si>
  <si>
    <t>DfRPObj16DynamID</t>
  </si>
  <si>
    <t>DfRPObj15DynamID</t>
  </si>
  <si>
    <t>DfRPObj14DynamID</t>
  </si>
  <si>
    <t>DfRPObj13DynamID</t>
  </si>
  <si>
    <t>DfLanePRearLSx5</t>
  </si>
  <si>
    <t>DfLanePRearLSx10</t>
  </si>
  <si>
    <t>DfLanePRearLSx20</t>
  </si>
  <si>
    <t>DfLanePRearLSx30</t>
  </si>
  <si>
    <t>DfLanePRearLSx40</t>
  </si>
  <si>
    <t>DfLanePRearLSx50</t>
  </si>
  <si>
    <t>DfLanePRearLSx60</t>
  </si>
  <si>
    <t>DfLanePRearLSx70</t>
  </si>
  <si>
    <t>DfLanePRearLSx80</t>
  </si>
  <si>
    <t>DfLanePRearLSx90</t>
  </si>
  <si>
    <t>DfLanePRearLSx100</t>
  </si>
  <si>
    <t>DfLanePRearRSx5</t>
  </si>
  <si>
    <t>DfLanePRearRSx10</t>
  </si>
  <si>
    <t>DfLanePRearRSx20</t>
  </si>
  <si>
    <t>DfLanePRearRSx30</t>
  </si>
  <si>
    <t>DfLanePRearRSx40</t>
  </si>
  <si>
    <t>DfLanePRearRSx50</t>
  </si>
  <si>
    <t>DfLanePRearRSx60</t>
  </si>
  <si>
    <t>DfLanePRearRSx70</t>
  </si>
  <si>
    <t>DfLanePRearRSx80</t>
  </si>
  <si>
    <t>DfLanePRearRSx90</t>
  </si>
  <si>
    <t>DfLanePRearRSx100</t>
  </si>
  <si>
    <t>Overtaking sign _Type  0 - Nothing 1 - OverTaking  2 - Overtaking cancellation 3 - Cancel all 4 - CrossWalkFar 5 - SpeedBumpFar 6 - Stop 7 - NoEntry 8 - CrosswalkNear 9 - SpeedBumpNear 10 - MainRoad 11 - SecondRoad</t>
  </si>
  <si>
    <t>LCC is requesting activate left LED: 0- No Req 1-light 2 - blink</t>
  </si>
  <si>
    <t>LCC is requesting activate right LED: 0- No Req 1-light 2 - blink</t>
  </si>
  <si>
    <t>Mode of Videos recorder  0-Off 1-On</t>
  </si>
  <si>
    <t>Request to change of "Lcc Time warning" 0-no req 1 - close  2 - normal  3- far</t>
  </si>
  <si>
    <t>Mode of LCC: 0x0 - Close mode 0x1 - Normal mode  0x2 - Far mode</t>
  </si>
  <si>
    <t>AebActiveEveryIgnition</t>
  </si>
  <si>
    <t>Steering rack type (0 - hydraulic, 1 - electric, 2 - hydraulic + rear steering, 3 - electric + rear steering)</t>
  </si>
  <si>
    <t>LidarAvail</t>
  </si>
  <si>
    <t>ThermalCameraAvail</t>
  </si>
  <si>
    <t>DfDiagLidarAvail</t>
  </si>
  <si>
    <t>DfDiagThermalCameraAvail</t>
  </si>
  <si>
    <t>Availability Lidar 0-no avail, 1 - Avail</t>
  </si>
  <si>
    <t>Availability TiCU 0-no avail, 1 - Avail</t>
  </si>
  <si>
    <t>LimSpeedMemAvail</t>
  </si>
  <si>
    <t>DfConfLimSpeedMemAvail</t>
  </si>
  <si>
    <t>SettRecResol</t>
  </si>
  <si>
    <t>SettRecFileSize</t>
  </si>
  <si>
    <t>Brake type 0- Bosch 1- Trinova 2 - Trinova armor</t>
  </si>
  <si>
    <t>DfDiagBrakeType</t>
  </si>
  <si>
    <t>DfDiagFrontRadarAvail</t>
  </si>
  <si>
    <t>DfDiagRearRadarAvail</t>
  </si>
  <si>
    <t>Availability Front Radar 0-no avail, 1 - Avail</t>
  </si>
  <si>
    <t>Availability Rear Radar 0-no avail, 1 - Avail</t>
  </si>
  <si>
    <t>FrontRadarAvail</t>
  </si>
  <si>
    <t>RearRadarAvail</t>
  </si>
  <si>
    <t>FRCU установлен: 0-нет. 1-установлен. Нужен для запуска алгоритмов радара</t>
  </si>
  <si>
    <t>RR установлен: 0-нет. 1-установлен</t>
  </si>
  <si>
    <t>00-720</t>
  </si>
  <si>
    <t>00-1 min</t>
  </si>
  <si>
    <t>REC Resolution (0 - 720,  1 - 1080)</t>
  </si>
  <si>
    <t>REC Size video file (0 - 1 min,  1 - 2min,  2 - 5 min)</t>
  </si>
  <si>
    <t>Type of AEB from Diagnostic 0 - AEB 1 - CAEB</t>
  </si>
  <si>
    <t>Steering rack type (0 - hydraulic, 1 - electric)</t>
  </si>
  <si>
    <t>DfDiagRearSteeringActuatorAvail</t>
  </si>
  <si>
    <t>Availability Rear Steering Actuator (0-no avail, 1 - Avail)</t>
  </si>
  <si>
    <t>RearSteeringActuatorAvail</t>
  </si>
  <si>
    <t>Suspension type 0-spring, 1-air</t>
  </si>
  <si>
    <t>ThermalCameraWashEn</t>
  </si>
  <si>
    <t>Washing Thermal Camera 0 - never, 1 - by multimedia, 2 - always</t>
  </si>
  <si>
    <t>DfDiagThermalCameraWash</t>
  </si>
  <si>
    <t>Washing Thermal Camera  0 - never, 1 - by multimedia, 2 - always</t>
  </si>
  <si>
    <r>
      <t xml:space="preserve">В CAN min-max 40-254. Чтобы получить физическую величину "расстояние от кромки крыла до верха центрального колпачка колесного диска, мм", необходимо прибавить к значению из CAN 145 (Маркелов С). Left Front height (physical count value for height sensor pulse width) </t>
    </r>
    <r>
      <rPr>
        <b/>
        <sz val="11"/>
        <color theme="1"/>
        <rFont val="Calibri"/>
        <family val="2"/>
        <charset val="204"/>
        <scheme val="minor"/>
      </rPr>
      <t>for Perc</t>
    </r>
  </si>
  <si>
    <t>DAS_RsaAngleDirect_Req</t>
  </si>
  <si>
    <t>RsaAngleDirect</t>
  </si>
  <si>
    <t>Rear steering actuator mode request:: 0- No request, 1-Zero position, 2 - Opposite direction, 3 - Same direction</t>
  </si>
  <si>
    <t>Yaw rate signal routed through ESP. Signal limited by SW to +/-100 degree per sec. A positive value is clockwise (to right). The negative value is counterclockwise (to left)</t>
  </si>
  <si>
    <t>DAS_CcVcuMotInc_Val</t>
  </si>
  <si>
    <r>
      <t xml:space="preserve">Kick Down. </t>
    </r>
    <r>
      <rPr>
        <sz val="11"/>
        <color rgb="FFFF0000"/>
        <rFont val="Calibri"/>
        <family val="2"/>
        <charset val="204"/>
        <scheme val="minor"/>
      </rPr>
      <t>This signal can be sent from EMS or VCU</t>
    </r>
  </si>
  <si>
    <r>
      <t xml:space="preserve">Acceleration pedal position. </t>
    </r>
    <r>
      <rPr>
        <sz val="11"/>
        <color rgb="FFFF0000"/>
        <rFont val="Calibri"/>
        <family val="2"/>
        <charset val="204"/>
        <scheme val="minor"/>
      </rPr>
      <t>This signal can be sent from EMS or VCU</t>
    </r>
  </si>
  <si>
    <t>DAS_TmissionChange_Req</t>
  </si>
  <si>
    <t>Transmission mode change request:
0x0 - No req
0x1 - P
0x2 - R
0x3 - N
0x4 - D</t>
  </si>
  <si>
    <t>VCU_ADAS_01</t>
  </si>
  <si>
    <t>VCU_MaxAlowTrq_Val</t>
  </si>
  <si>
    <t>VCU_ExtTrqSource_Stat</t>
  </si>
  <si>
    <t>VCU_MinAlowTrq_Val</t>
  </si>
  <si>
    <t>Maximum alowable requested overall torque</t>
  </si>
  <si>
    <t>1537.5</t>
  </si>
  <si>
    <t>VCU external torque implementation status
0x0 - Default(No ext torque intervention)
0x1 - ESC intervention
0x2 - ADAS intervention
0x3 - Reserved</t>
  </si>
  <si>
    <t xml:space="preserve">Minimum alowable requested overall torque </t>
  </si>
  <si>
    <t>DAS_AfsExecute_Req</t>
  </si>
  <si>
    <t>DfConfRecResol</t>
  </si>
  <si>
    <t>DfConfRecFileSize</t>
  </si>
  <si>
    <t>DragTrq</t>
  </si>
  <si>
    <t>EMS_MotDrag_Val</t>
  </si>
  <si>
    <t>GearChange</t>
  </si>
  <si>
    <t>gearChangeSPDphase</t>
  </si>
  <si>
    <t>GearEngNum</t>
  </si>
  <si>
    <t>numGearEngaged</t>
  </si>
  <si>
    <t>GearTargetNum</t>
  </si>
  <si>
    <t>numGeatTarget</t>
  </si>
  <si>
    <t>Diag_From_ERAG</t>
  </si>
  <si>
    <t>ATC_TX</t>
  </si>
  <si>
    <t>Diag_Functional</t>
  </si>
  <si>
    <t>Diag_To_DASCU</t>
  </si>
  <si>
    <t>EMS_03</t>
  </si>
  <si>
    <t>EMS_04</t>
  </si>
  <si>
    <t>EMS_16</t>
  </si>
  <si>
    <t>mLEDL_STATE</t>
  </si>
  <si>
    <t>mLEDR_STATE</t>
  </si>
  <si>
    <t>RSA_Status</t>
  </si>
  <si>
    <t>TM_Stat</t>
  </si>
  <si>
    <t>VCU_DriverDmd</t>
  </si>
  <si>
    <t>Emu_Spd</t>
  </si>
  <si>
    <t>udp</t>
  </si>
  <si>
    <t>NeuralNetwork_Switch</t>
  </si>
  <si>
    <t>TD_PercStartMlia</t>
  </si>
  <si>
    <t>TD_PercStartFrontPasObj</t>
  </si>
  <si>
    <t>TD_PercStartFrontOncomObj</t>
  </si>
  <si>
    <t>TD_PercStartSign</t>
  </si>
  <si>
    <t>TD_PercStartLane</t>
  </si>
  <si>
    <t>TD_PercStartRearObj</t>
  </si>
  <si>
    <t>DtPercRatAccPed</t>
  </si>
  <si>
    <t>TD_PercRatAccPed</t>
  </si>
  <si>
    <t>DtPercRatBrakePed</t>
  </si>
  <si>
    <t>TD_PercRatBrakePed</t>
  </si>
  <si>
    <t>DtPercGearSts</t>
  </si>
  <si>
    <t>TD_PercGearSts</t>
  </si>
  <si>
    <t>DiagGpuReq</t>
  </si>
  <si>
    <t>DiagMrrDidReq</t>
  </si>
  <si>
    <t>DiagPanelConn</t>
  </si>
  <si>
    <t>DiagMrrCalibrationReq</t>
  </si>
  <si>
    <t>MainStart</t>
  </si>
  <si>
    <t>DiagToolFake</t>
  </si>
  <si>
    <t>DTF_McuDiagSession</t>
  </si>
  <si>
    <t>McuFcuInstalSts</t>
  </si>
  <si>
    <t>DTF_McuFcuInstalSts</t>
  </si>
  <si>
    <t>McuFrcuInstalSts</t>
  </si>
  <si>
    <t>DTF_McuFrcuInstalSts</t>
  </si>
  <si>
    <t>McuLidarInstalSts</t>
  </si>
  <si>
    <t>DTF_McuLidarInstalSts</t>
  </si>
  <si>
    <t>McuRrInstalSts</t>
  </si>
  <si>
    <t>DTF_McuRrInstalSts</t>
  </si>
  <si>
    <t>McuTicuInstalSts</t>
  </si>
  <si>
    <t>DTF_McuTicuInstalSts</t>
  </si>
  <si>
    <t>DTF_McuRRCalibSts</t>
  </si>
  <si>
    <t>DTF_McuRRL_AngVal</t>
  </si>
  <si>
    <t>DTF_McuRRR_AngVal</t>
  </si>
  <si>
    <t>DTF_McuRRErrorSts</t>
  </si>
  <si>
    <t>Emu_EMS</t>
  </si>
  <si>
    <t>xcp</t>
  </si>
  <si>
    <t>Emu_MLIA_Xcp</t>
  </si>
  <si>
    <t>Emu_MLIA_DfDiagMliaHba</t>
  </si>
  <si>
    <t>Filter_delay_OFF</t>
  </si>
  <si>
    <t>Emu_MLIA_Filter_delay_OFF</t>
  </si>
  <si>
    <t>Filter_delay_ON</t>
  </si>
  <si>
    <t>Emu_MLIA_Filter_delay_ON</t>
  </si>
  <si>
    <t>Y_ext_25</t>
  </si>
  <si>
    <t>Emu_MLIA_Y_ext_25</t>
  </si>
  <si>
    <t>Y_ext_500</t>
  </si>
  <si>
    <t>Emu_MLIA_Y_ext_500</t>
  </si>
  <si>
    <t>HLL_avail</t>
  </si>
  <si>
    <t>Emu_MLIA_HLL_avail</t>
  </si>
  <si>
    <t>HLR_avail</t>
  </si>
  <si>
    <t>Emu_MLIA_HLR_avail</t>
  </si>
  <si>
    <t>ADB_avail</t>
  </si>
  <si>
    <t>Emu_MLIA_ADB_avail</t>
  </si>
  <si>
    <t>mLED_avail</t>
  </si>
  <si>
    <t>Emu_MLIA_mLED_avail</t>
  </si>
  <si>
    <t>NarrCoef</t>
  </si>
  <si>
    <t>Emu_MLIA_NarrCoef</t>
  </si>
  <si>
    <t>0.5</t>
  </si>
  <si>
    <t>HysterCoef</t>
  </si>
  <si>
    <t>Emu_MLIA_HysterCoef</t>
  </si>
  <si>
    <t>Emu_Blink_Xcp</t>
  </si>
  <si>
    <t>BlinkPeriodCheckMode</t>
  </si>
  <si>
    <t>Emu_BlinkPeriodCheckMode</t>
  </si>
  <si>
    <t>BlinkPeriod</t>
  </si>
  <si>
    <t>Emu_BlinkPeriod</t>
  </si>
  <si>
    <t>0.4</t>
  </si>
  <si>
    <t>TestData_SOS_Button</t>
  </si>
  <si>
    <t>Emu_AfsExecuteReq</t>
  </si>
  <si>
    <t>PrepareToFirmware</t>
  </si>
  <si>
    <t>radar</t>
  </si>
  <si>
    <t>Radar_Rear_ADAS</t>
  </si>
  <si>
    <t>LeftRadarSynMessage</t>
  </si>
  <si>
    <t>Monitor_Time_L_1</t>
  </si>
  <si>
    <t>Monitor_Time_L_2</t>
  </si>
  <si>
    <t>Monitor_Time_R_1</t>
  </si>
  <si>
    <t>Monitor_Time_R_2</t>
  </si>
  <si>
    <t>Obj_0_Status_RL</t>
  </si>
  <si>
    <t>Obj_0_Status_RR</t>
  </si>
  <si>
    <t>Obj_Collision_Info_RL</t>
  </si>
  <si>
    <t>Obj_Collision_Info_RR</t>
  </si>
  <si>
    <t>Obj_End_Msg_RL</t>
  </si>
  <si>
    <t>Obj_End_Msg_RR</t>
  </si>
  <si>
    <t>Obj_Extended_Info_RL</t>
  </si>
  <si>
    <t>Obj_Extended_Info_RR</t>
  </si>
  <si>
    <t>Obj_General_Info_RL</t>
  </si>
  <si>
    <t>Obj_General_Info_RR</t>
  </si>
  <si>
    <t>Obj_Quality_Info_RL</t>
  </si>
  <si>
    <t>Obj_Quality_Info_RR</t>
  </si>
  <si>
    <t>RightRadarSynMessage</t>
  </si>
  <si>
    <t>VehInfo_Left_Radar</t>
  </si>
  <si>
    <t>VehInfo_Right_Radar</t>
  </si>
  <si>
    <t>China_UDS_RL_Phy_Resp</t>
  </si>
  <si>
    <t>China_UDS_RR_Phy_Resp</t>
  </si>
  <si>
    <t>CSA1</t>
  </si>
  <si>
    <t>CSA2</t>
  </si>
  <si>
    <t>ABS1</t>
  </si>
  <si>
    <t>ABS2</t>
  </si>
  <si>
    <t>ABS3</t>
  </si>
  <si>
    <t>ESP1</t>
  </si>
  <si>
    <t>ABM1</t>
  </si>
  <si>
    <t>ABM2</t>
  </si>
  <si>
    <t>ACC_FD2</t>
  </si>
  <si>
    <t>AEB_FD1</t>
  </si>
  <si>
    <t>IFC_FD2</t>
  </si>
  <si>
    <t>XCP_CAN_RX</t>
  </si>
  <si>
    <t>Diag_From_DASCU</t>
  </si>
  <si>
    <t>Diag_To_ERAG</t>
  </si>
  <si>
    <t>TD_VisAccSetDist</t>
  </si>
  <si>
    <t>TD_VisAccTargetObj</t>
  </si>
  <si>
    <t>TD_VisAebTargetObj</t>
  </si>
  <si>
    <t>TD_VisEgoZone</t>
  </si>
  <si>
    <t>TD_VisFcwTargetObj</t>
  </si>
  <si>
    <t>TD_VisLaneLLType</t>
  </si>
  <si>
    <t>TD_VisLaneLType</t>
  </si>
  <si>
    <t>TD_VisLaneRRType</t>
  </si>
  <si>
    <t>TD_VisLaneRType</t>
  </si>
  <si>
    <t>TD_VisLccLeftLane</t>
  </si>
  <si>
    <t>TD_VisLccRightLane</t>
  </si>
  <si>
    <t>TD_VisLdpLeftLine</t>
  </si>
  <si>
    <t>TD_VisLdpRightLine</t>
  </si>
  <si>
    <t>TD_VisLdwLeftLine</t>
  </si>
  <si>
    <t>TD_VisLdwRightLine</t>
  </si>
  <si>
    <t>TD_VisLkaAct</t>
  </si>
  <si>
    <t>TD_VisObj1_Type</t>
  </si>
  <si>
    <t>TD_VisObj1DistLong</t>
  </si>
  <si>
    <t>TD_VisObj1Orient</t>
  </si>
  <si>
    <t>TD_VisObj1Zone</t>
  </si>
  <si>
    <t>TD_VisObj2_Type</t>
  </si>
  <si>
    <t>TD_VisObj2DistLong</t>
  </si>
  <si>
    <t>TD_VisObj2Orient</t>
  </si>
  <si>
    <t>TD_VisObj2Zone</t>
  </si>
  <si>
    <t>TD_VisObj3_Type</t>
  </si>
  <si>
    <t>TD_VisObj3DistLong</t>
  </si>
  <si>
    <t>TD_VisObj3Orient</t>
  </si>
  <si>
    <t>TD_VisObj3Zone</t>
  </si>
  <si>
    <t>TD_VisObj4_Type</t>
  </si>
  <si>
    <t>TD_VisObj4DistLong</t>
  </si>
  <si>
    <t>TD_VisObj4Orient</t>
  </si>
  <si>
    <t>TD_VisObj4Zone</t>
  </si>
  <si>
    <t>TD_VisObj5_Type</t>
  </si>
  <si>
    <t>TD_VisObj5DistLong</t>
  </si>
  <si>
    <t>TD_VisObj5Orient</t>
  </si>
  <si>
    <t>TD_VisObj5Zone</t>
  </si>
  <si>
    <t>TD_VisObj6_Type</t>
  </si>
  <si>
    <t>TD_VisObj6DistLong</t>
  </si>
  <si>
    <t>TD_VisObj6Orient</t>
  </si>
  <si>
    <t>TD_VisObj6Zone</t>
  </si>
  <si>
    <t>TD_VisObj7_Type</t>
  </si>
  <si>
    <t>TD_VisObj7DistLong</t>
  </si>
  <si>
    <t>TD_VisObj7Orient</t>
  </si>
  <si>
    <t>TD_VisObj7Zone</t>
  </si>
  <si>
    <t>TD_VisObj8_Type</t>
  </si>
  <si>
    <t>TD_VisObj8DistLong</t>
  </si>
  <si>
    <t>TD_VisObj8Orient</t>
  </si>
  <si>
    <t>TD_VisObj8Zone</t>
  </si>
  <si>
    <t>TD_VisObj9_Type</t>
  </si>
  <si>
    <t>TD_VisObj9DistLong</t>
  </si>
  <si>
    <t>TD_VisObj9Orient</t>
  </si>
  <si>
    <t>TD_VisObj9Zone</t>
  </si>
  <si>
    <t>TD_VisObjDynam1ID</t>
  </si>
  <si>
    <t>TD_VisObjDynam2ID</t>
  </si>
  <si>
    <t>TD_VisObjDynam3ID</t>
  </si>
  <si>
    <t>TD_VisObjDynam4ID</t>
  </si>
  <si>
    <t>TD_VisObjDynam5ID</t>
  </si>
  <si>
    <t>TD_VisObjDynam6ID</t>
  </si>
  <si>
    <t>TD_VisObjDynam7ID</t>
  </si>
  <si>
    <t>TD_VisObjDynam8ID</t>
  </si>
  <si>
    <t>TD_VisObjDynam9ID</t>
  </si>
  <si>
    <t>TD_VisRoadAngleLvl</t>
  </si>
  <si>
    <t>TestData_DOW</t>
  </si>
  <si>
    <t>MainDataFromPerc</t>
  </si>
  <si>
    <t>MDF_Perc_FcuDirtSts</t>
  </si>
  <si>
    <t>MDF_Perc_FrcuDirtSts</t>
  </si>
  <si>
    <t>MDF_Perc_TicuDirtSts</t>
  </si>
  <si>
    <t>MDF_Perc_MrrxDirtSts</t>
  </si>
  <si>
    <t>MDF_Perc_LidarDirtSts</t>
  </si>
  <si>
    <t>MDF_Perc_ValidDataFront</t>
  </si>
  <si>
    <t>MDF_Perc_ValidDataRear</t>
  </si>
  <si>
    <t>MDF_Perc_ValidDataLane</t>
  </si>
  <si>
    <t>MDF_Perc_ValidDataSign</t>
  </si>
  <si>
    <t>MDF_Perc_ValidDataMlia</t>
  </si>
  <si>
    <t>FrontPercData1_3</t>
  </si>
  <si>
    <t>FP_Obj1_Detect</t>
  </si>
  <si>
    <t>FP_Obj1_Sx1</t>
  </si>
  <si>
    <t>FP_Obj1_Sy1</t>
  </si>
  <si>
    <t>FP_Obj1_Sx2</t>
  </si>
  <si>
    <t>FP_Obj1_Sy2</t>
  </si>
  <si>
    <t>FP_Obj1_Vx</t>
  </si>
  <si>
    <t>FP_Obj1_Vy</t>
  </si>
  <si>
    <t>FP_Obj1_Type</t>
  </si>
  <si>
    <t>FP_Obj1_Orient</t>
  </si>
  <si>
    <t>FP_Obj1_DynID</t>
  </si>
  <si>
    <t>FP_Obj1_Probabil</t>
  </si>
  <si>
    <t>FP_Obj2_Detect</t>
  </si>
  <si>
    <t>FP_Obj2_Sx1</t>
  </si>
  <si>
    <t>FP_Obj2_Sy1</t>
  </si>
  <si>
    <t>FP_Obj2_Sx2</t>
  </si>
  <si>
    <t>FP_Obj2_Sy2</t>
  </si>
  <si>
    <t>FP_Obj2_Vx</t>
  </si>
  <si>
    <t>FP_Obj2_Vy</t>
  </si>
  <si>
    <t>FP_Obj2_Type</t>
  </si>
  <si>
    <t>FP_Obj2_Orient</t>
  </si>
  <si>
    <t>FP_Obj2_DynID</t>
  </si>
  <si>
    <t>FP_Obj2_Probabil</t>
  </si>
  <si>
    <t>FP_Obj3_Detect</t>
  </si>
  <si>
    <t>FP_Obj3_Sx1</t>
  </si>
  <si>
    <t>FP_Obj3_Sy1</t>
  </si>
  <si>
    <t>FP_Obj3_Sx2</t>
  </si>
  <si>
    <t>FP_Obj3_Sy2</t>
  </si>
  <si>
    <t>FP_Obj3_Vx</t>
  </si>
  <si>
    <t>FP_Obj3_Vy</t>
  </si>
  <si>
    <t>FP_Obj3_Type</t>
  </si>
  <si>
    <t>FP_Obj3_Orient</t>
  </si>
  <si>
    <t>FP_Obj3_DynID</t>
  </si>
  <si>
    <t>FP_Obj3_Probabil</t>
  </si>
  <si>
    <t>FrontPercData4_6</t>
  </si>
  <si>
    <t>FP_Obj4_Detect</t>
  </si>
  <si>
    <t>FP_Obj4_Sx1</t>
  </si>
  <si>
    <t>FP_Obj4_Sy1</t>
  </si>
  <si>
    <t>FP_Obj4_Sx2</t>
  </si>
  <si>
    <t>FP_Obj4_Sy2</t>
  </si>
  <si>
    <t>FP_Obj4_Vx</t>
  </si>
  <si>
    <t>FP_Obj4_Vy</t>
  </si>
  <si>
    <t>FP_Obj4_Type</t>
  </si>
  <si>
    <t>FP_Obj4_Orient</t>
  </si>
  <si>
    <t>FP_Obj4_DynID</t>
  </si>
  <si>
    <t>FP_Obj4_Probabil</t>
  </si>
  <si>
    <t>FP_Obj5_Detect</t>
  </si>
  <si>
    <t>FP_Obj5_Sx1</t>
  </si>
  <si>
    <t>FP_Obj5_Sy1</t>
  </si>
  <si>
    <t>FP_Obj5_Sx2</t>
  </si>
  <si>
    <t>FP_Obj5_Sy2</t>
  </si>
  <si>
    <t>FP_Obj5_Vx</t>
  </si>
  <si>
    <t>FP_Obj5_Vy</t>
  </si>
  <si>
    <t>FP_Obj5_Type</t>
  </si>
  <si>
    <t>FP_Obj5_Orient</t>
  </si>
  <si>
    <t>FP_Obj5_DynID</t>
  </si>
  <si>
    <t>FP_Obj5_Probabil</t>
  </si>
  <si>
    <t>FP_Obj6_Detect</t>
  </si>
  <si>
    <t>FP_Obj6_Sx1</t>
  </si>
  <si>
    <t>FP_Obj6_Sy1</t>
  </si>
  <si>
    <t>FP_Obj6_Sx2</t>
  </si>
  <si>
    <t>FP_Obj6_Sy2</t>
  </si>
  <si>
    <t>FP_Obj6_Vx</t>
  </si>
  <si>
    <t>FP_Obj6_Vy</t>
  </si>
  <si>
    <t>FP_Obj6_Type</t>
  </si>
  <si>
    <t>FP_Obj6_Orient</t>
  </si>
  <si>
    <t>FP_Obj6_DynID</t>
  </si>
  <si>
    <t>FP_Obj6_Probabil</t>
  </si>
  <si>
    <t>OncomeCrossPercData</t>
  </si>
  <si>
    <t>FP_Obj7_Detect</t>
  </si>
  <si>
    <t>FP_Obj7_Sx1</t>
  </si>
  <si>
    <t>FP_Obj7_Sy1</t>
  </si>
  <si>
    <t>FP_Obj7_Vx</t>
  </si>
  <si>
    <t>FP_Obj7_Vy</t>
  </si>
  <si>
    <t>FP_Obj7_Sx2</t>
  </si>
  <si>
    <t>FP_Obj7_Sy2</t>
  </si>
  <si>
    <t>FP_Obj7_Type</t>
  </si>
  <si>
    <t>FP_Obj7_Orient</t>
  </si>
  <si>
    <t>FP_Obj7_DynID</t>
  </si>
  <si>
    <t>FP_Obj7_Probabil</t>
  </si>
  <si>
    <t>FP_Obj8_Detect</t>
  </si>
  <si>
    <t>FP_Obj8_Sx1</t>
  </si>
  <si>
    <t>FP_Obj8_Sy1</t>
  </si>
  <si>
    <t>FP_Obj8_Vx</t>
  </si>
  <si>
    <t>FP_Obj8_Vy</t>
  </si>
  <si>
    <t>FP_Obj8_Sx2</t>
  </si>
  <si>
    <t>FP_Obj8_Sy2</t>
  </si>
  <si>
    <t>FP_Obj8_Type</t>
  </si>
  <si>
    <t>FP_Obj8_Orient</t>
  </si>
  <si>
    <t>FP_Obj8_DynID</t>
  </si>
  <si>
    <t>FP_Obj8_Probabil</t>
  </si>
  <si>
    <t>FP_Obj9_Detect</t>
  </si>
  <si>
    <t>FP_Obj9_Sx1</t>
  </si>
  <si>
    <t>FP_Obj9_Sy1</t>
  </si>
  <si>
    <t>FP_Obj9_Vx</t>
  </si>
  <si>
    <t>FP_Obj9_Vy</t>
  </si>
  <si>
    <t>FP_Obj9_Sx2</t>
  </si>
  <si>
    <t>FP_Obj9_Sy2</t>
  </si>
  <si>
    <t>FP_Obj9_Type</t>
  </si>
  <si>
    <t>FP_Obj9_Orient</t>
  </si>
  <si>
    <t>FP_Obj9_DynID</t>
  </si>
  <si>
    <t>FP_Obj9_Probabil</t>
  </si>
  <si>
    <t>FP_Obj10_Detect</t>
  </si>
  <si>
    <t>FP_Obj10_Sx1</t>
  </si>
  <si>
    <t>FP_Obj10_Sy1</t>
  </si>
  <si>
    <t>FP_Obj10_Vx</t>
  </si>
  <si>
    <t>FP_Obj10_Vy</t>
  </si>
  <si>
    <t>FP_Obj10_Sx2</t>
  </si>
  <si>
    <t>FP_Obj10_Sy2</t>
  </si>
  <si>
    <t>FP_Obj10_Type</t>
  </si>
  <si>
    <t>FP_Obj10_Orient</t>
  </si>
  <si>
    <t>FP_Obj10_DynID</t>
  </si>
  <si>
    <t>FP_Obj10_Probabil</t>
  </si>
  <si>
    <t>FP_Obj11_Detect</t>
  </si>
  <si>
    <t>FP_Obj11_Sx1</t>
  </si>
  <si>
    <t>FP_Obj11_Sy1</t>
  </si>
  <si>
    <t>FP_Obj11_Vx</t>
  </si>
  <si>
    <t>FP_Obj11_Vy</t>
  </si>
  <si>
    <t>FP_Obj11_Sx2</t>
  </si>
  <si>
    <t>FP_Obj11_Sy2</t>
  </si>
  <si>
    <t>FP_Obj11_Type</t>
  </si>
  <si>
    <t>FP_Obj11_Orient</t>
  </si>
  <si>
    <t>FP_Obj11_DynID</t>
  </si>
  <si>
    <t>FP_Obj11_Probabil</t>
  </si>
  <si>
    <t>RP_Obj12_Detect</t>
  </si>
  <si>
    <t>RP_Obj12_Sx1</t>
  </si>
  <si>
    <t>RP_Obj12_Sy1</t>
  </si>
  <si>
    <t>RP_Obj12_Sx2</t>
  </si>
  <si>
    <t>RP_Obj12_Sy2</t>
  </si>
  <si>
    <t>RP_Obj12_Vx</t>
  </si>
  <si>
    <t>RP_Obj12_Vy</t>
  </si>
  <si>
    <t>RP_Obj12_Probabil</t>
  </si>
  <si>
    <t>RP_Obj13_Detect</t>
  </si>
  <si>
    <t>RP_Obj13_Sx1</t>
  </si>
  <si>
    <t>RP_Obj13_Sy1</t>
  </si>
  <si>
    <t>RP_Obj13_Sx2</t>
  </si>
  <si>
    <t>RP_Obj13_Sy2</t>
  </si>
  <si>
    <t>RP_Obj13_Vx</t>
  </si>
  <si>
    <t>RP_Obj13_Vy</t>
  </si>
  <si>
    <t>RP_Obj13_Probabil</t>
  </si>
  <si>
    <t>RP_Obj14_Detect</t>
  </si>
  <si>
    <t>RP_Obj14_Sx1</t>
  </si>
  <si>
    <t>RP_Obj14_Sy1</t>
  </si>
  <si>
    <t>RP_Obj14_Sx2</t>
  </si>
  <si>
    <t>RP_Obj14_Sy2</t>
  </si>
  <si>
    <t>RP_Obj14_Vx</t>
  </si>
  <si>
    <t>RP_Obj14_Vy</t>
  </si>
  <si>
    <t>RP_Obj14_Probabil</t>
  </si>
  <si>
    <t>RP_Obj15_Detect</t>
  </si>
  <si>
    <t>RP_Obj15_Sx1</t>
  </si>
  <si>
    <t>RP_Obj15_Sy1</t>
  </si>
  <si>
    <t>RP_Obj15_Sx2</t>
  </si>
  <si>
    <t>RP_Obj15_Sy2</t>
  </si>
  <si>
    <t>RP_Obj15_Vx</t>
  </si>
  <si>
    <t>RP_Obj15_Vy</t>
  </si>
  <si>
    <t>RP_Obj15_Probabil</t>
  </si>
  <si>
    <t>RP_Obj16_Detect</t>
  </si>
  <si>
    <t>RP_Obj16_Sx1</t>
  </si>
  <si>
    <t>RP_Obj16_Sy1</t>
  </si>
  <si>
    <t>RP_Obj16_Sx2</t>
  </si>
  <si>
    <t>RP_Obj16_Sy2</t>
  </si>
  <si>
    <t>RP_Obj16_Vx</t>
  </si>
  <si>
    <t>RP_Obj16_Vy</t>
  </si>
  <si>
    <t>RP_Obj16_Probabil</t>
  </si>
  <si>
    <t>RP_Obj17_Detect</t>
  </si>
  <si>
    <t>RP_Obj17_Sx1</t>
  </si>
  <si>
    <t>RP_Obj17_Sy1</t>
  </si>
  <si>
    <t>RP_Obj17_Sx2</t>
  </si>
  <si>
    <t>RP_Obj17_Sy2</t>
  </si>
  <si>
    <t>RP_Obj17_Vx</t>
  </si>
  <si>
    <t>RP_Obj17_Vy</t>
  </si>
  <si>
    <t>RP_Obj17_Probabil</t>
  </si>
  <si>
    <t>RP_Obj18_Detect</t>
  </si>
  <si>
    <t>RP_Obj18_Sx1</t>
  </si>
  <si>
    <t>RP_Obj18_Sy1</t>
  </si>
  <si>
    <t>RP_Obj18_Sx2</t>
  </si>
  <si>
    <t>RP_Obj18_Sy2</t>
  </si>
  <si>
    <t>RP_Obj18_Vx</t>
  </si>
  <si>
    <t>RP_Obj18_Vy</t>
  </si>
  <si>
    <t>RP_Obj18_Probabil</t>
  </si>
  <si>
    <t>LaneFrontPercData</t>
  </si>
  <si>
    <t>LP_FLS_Sx0</t>
  </si>
  <si>
    <t>LP_FLS_SxFA</t>
  </si>
  <si>
    <t>LP_FLS_Sx10</t>
  </si>
  <si>
    <t>LP_FLS_Sx15</t>
  </si>
  <si>
    <t>LP_FLS_Sx20</t>
  </si>
  <si>
    <t>LP_FLS_Sx25</t>
  </si>
  <si>
    <t>LP_FLS_Sx30</t>
  </si>
  <si>
    <t>LP_FLS_Sx40</t>
  </si>
  <si>
    <t>LP_FLS_Sx50</t>
  </si>
  <si>
    <t>LP_FLS_Sx60</t>
  </si>
  <si>
    <t>LP_FLS_Sx70</t>
  </si>
  <si>
    <t>LP_FLS_Sx80</t>
  </si>
  <si>
    <t>LP_FLS_Sx90</t>
  </si>
  <si>
    <t>LP_FLS_Sx100</t>
  </si>
  <si>
    <t>LP_FLS_Color</t>
  </si>
  <si>
    <t>LP_FLS_Type</t>
  </si>
  <si>
    <t>LP_FRS_Sx0</t>
  </si>
  <si>
    <t>LP_FRS_SxFA</t>
  </si>
  <si>
    <t>LP_FRS_Sx10</t>
  </si>
  <si>
    <t>LP_FRS_Sx15</t>
  </si>
  <si>
    <t>LP_FRS_Sx20</t>
  </si>
  <si>
    <t>LP_FRS_Sx25</t>
  </si>
  <si>
    <t>LP_FRS_Sx30</t>
  </si>
  <si>
    <t>LP_FRS_Sx40</t>
  </si>
  <si>
    <t>LP_FRS_Sx50</t>
  </si>
  <si>
    <t>LP_FRS_Sx60</t>
  </si>
  <si>
    <t>LP_FRS_Sx70</t>
  </si>
  <si>
    <t>LP_FRS_Sx80</t>
  </si>
  <si>
    <t>LP_FRS_Sx90</t>
  </si>
  <si>
    <t>LP_FRS_Sx100</t>
  </si>
  <si>
    <t>LP_FRS_Color</t>
  </si>
  <si>
    <t>LP_FRS_Type</t>
  </si>
  <si>
    <t>LP_TrgtLine_S0</t>
  </si>
  <si>
    <t>LP_TrgtLine_S1</t>
  </si>
  <si>
    <t>LP_TrgtLine_S2</t>
  </si>
  <si>
    <t>LP_TrgtLine_S3</t>
  </si>
  <si>
    <t>LP_TrgtLine_S4</t>
  </si>
  <si>
    <t>LaneRearPercData</t>
  </si>
  <si>
    <t>LP_RLS_Sx5</t>
  </si>
  <si>
    <t>LP_RLS_Sx10</t>
  </si>
  <si>
    <t>LP_RLS_Sx20</t>
  </si>
  <si>
    <t>LP_RLS_Sx30</t>
  </si>
  <si>
    <t>LP_RLS_Sx40</t>
  </si>
  <si>
    <t>LP_RLS_Sx50</t>
  </si>
  <si>
    <t>LP_RLS_Sx60</t>
  </si>
  <si>
    <t>LP_RLS_Sx70</t>
  </si>
  <si>
    <t>LP_RLS_Sx80</t>
  </si>
  <si>
    <t>LP_RLS_Sx90</t>
  </si>
  <si>
    <t>LP_RLS_Sx100</t>
  </si>
  <si>
    <t>LP_RRS_Sx5</t>
  </si>
  <si>
    <t>LP_RRS_Sx10</t>
  </si>
  <si>
    <t>LP_RRS_Sx20</t>
  </si>
  <si>
    <t>LP_RRS_Sx30</t>
  </si>
  <si>
    <t>LP_RRS_Sx40</t>
  </si>
  <si>
    <t>LP_RRS_Sx50</t>
  </si>
  <si>
    <t>LP_RRS_Sx60</t>
  </si>
  <si>
    <t>LP_RRS_Sx70</t>
  </si>
  <si>
    <t>LP_RRS_Sx80</t>
  </si>
  <si>
    <t>LP_RRS_Sx90</t>
  </si>
  <si>
    <t>LP_RRS_Sx100</t>
  </si>
  <si>
    <t>SignPercData</t>
  </si>
  <si>
    <t>SP_SignPerc1_Obj_detect</t>
  </si>
  <si>
    <t>SP_SignPerc1_Sx</t>
  </si>
  <si>
    <t>SP_SignPerc1_Sy</t>
  </si>
  <si>
    <t>SP_SignPerc1_CurrSpeed</t>
  </si>
  <si>
    <t>SP_SignPerc1_Color</t>
  </si>
  <si>
    <t>SP_SignPerc1_Type</t>
  </si>
  <si>
    <t>SP_SignPerc2_Obj_detect</t>
  </si>
  <si>
    <t>SP_SignPerc2_Sx</t>
  </si>
  <si>
    <t>SP_SignPerc2_Sy</t>
  </si>
  <si>
    <t>SP_SignPerc2_CurrSpeed</t>
  </si>
  <si>
    <t>SP_SignPerc2_Color</t>
  </si>
  <si>
    <t>SP_SignPerc2_Type</t>
  </si>
  <si>
    <t>SP_SignPerc3_Obj_detect</t>
  </si>
  <si>
    <t>SP_SignPerc3_Sx</t>
  </si>
  <si>
    <t>SP_SignPerc3_Sy</t>
  </si>
  <si>
    <t>SP_SignPerc3_CurrSpeed</t>
  </si>
  <si>
    <t>SP_SignPerc3_Color</t>
  </si>
  <si>
    <t>SP_SignPerc3_Type</t>
  </si>
  <si>
    <t>SP_SignPerc4_Obj_detect</t>
  </si>
  <si>
    <t>SP_SignPerc4_Sx</t>
  </si>
  <si>
    <t>SP_SignPerc4_Sy</t>
  </si>
  <si>
    <t>SP_SignPerc4_CurrSpeed</t>
  </si>
  <si>
    <t>SP_SignPerc4_Color</t>
  </si>
  <si>
    <t>SP_SignPerc4_Type</t>
  </si>
  <si>
    <t>MP_StreetlightDetect</t>
  </si>
  <si>
    <t>MP_Obj1_Detect</t>
  </si>
  <si>
    <t>MP_Obj1_Sx1</t>
  </si>
  <si>
    <t>MP_Obj1_Sy1</t>
  </si>
  <si>
    <t>MP_Obj1_Sx2</t>
  </si>
  <si>
    <t>MP_Obj1_Sy2</t>
  </si>
  <si>
    <t>MP_Obj1_Vel</t>
  </si>
  <si>
    <t>MP_Obj1_Precision</t>
  </si>
  <si>
    <t>MP_Obj1_LightSts</t>
  </si>
  <si>
    <t>MP_Obj1_Sz</t>
  </si>
  <si>
    <t>MP_Obj2_Detect</t>
  </si>
  <si>
    <t>MP_Obj2_Sx1</t>
  </si>
  <si>
    <t>MP_Obj2_Sy1</t>
  </si>
  <si>
    <t>MP_Obj2_Sx2</t>
  </si>
  <si>
    <t>MP_Obj2_Sy2</t>
  </si>
  <si>
    <t>MP_Obj2_Vel</t>
  </si>
  <si>
    <t>MP_Obj2_Precision</t>
  </si>
  <si>
    <t>MP_Obj2_LightSts</t>
  </si>
  <si>
    <t>MP_Obj2_Sz</t>
  </si>
  <si>
    <t>MP_Obj3_Detect</t>
  </si>
  <si>
    <t>MP_Obj3_Sx1</t>
  </si>
  <si>
    <t>MP_Obj3_Sy1</t>
  </si>
  <si>
    <t>MP_Obj3_Sx2</t>
  </si>
  <si>
    <t>MP_Obj3_Sy2</t>
  </si>
  <si>
    <t>MP_Obj3_Vel</t>
  </si>
  <si>
    <t>MP_Obj3_Precision</t>
  </si>
  <si>
    <t>MP_Obj3_LightSts</t>
  </si>
  <si>
    <t>MP_Obj3_Sz</t>
  </si>
  <si>
    <t>MP_Obj4_Detect</t>
  </si>
  <si>
    <t>MP_Obj4_Sx1</t>
  </si>
  <si>
    <t>MP_Obj4_Sy1</t>
  </si>
  <si>
    <t>MP_Obj4_Sx2</t>
  </si>
  <si>
    <t>MP_Obj4_Sy2</t>
  </si>
  <si>
    <t>MP_Obj4_Vel</t>
  </si>
  <si>
    <t>MP_Obj4_Precision</t>
  </si>
  <si>
    <t>MP_Obj4_LightSts</t>
  </si>
  <si>
    <t>MP_Obj4_Sz</t>
  </si>
  <si>
    <t>MP_Obj5_Detect</t>
  </si>
  <si>
    <t>MP_Obj5_Sx1</t>
  </si>
  <si>
    <t>MP_Obj5_Sy1</t>
  </si>
  <si>
    <t>MP_Obj5_Sx2</t>
  </si>
  <si>
    <t>MP_Obj5_Sy2</t>
  </si>
  <si>
    <t>MP_Obj5_Vel</t>
  </si>
  <si>
    <t>MP_Obj5_Precision</t>
  </si>
  <si>
    <t>MP_Obj5_LightSts</t>
  </si>
  <si>
    <t>MP_Obj5_Sz</t>
  </si>
  <si>
    <t>MP_Obj6_Detect</t>
  </si>
  <si>
    <t>MP_Obj6_Sx1</t>
  </si>
  <si>
    <t>MP_Obj6_Sy1</t>
  </si>
  <si>
    <t>MP_Obj6_Sx2</t>
  </si>
  <si>
    <t>MP_Obj6_Sy2</t>
  </si>
  <si>
    <t>MP_Obj6_Vel</t>
  </si>
  <si>
    <t>MP_Obj6_Precision</t>
  </si>
  <si>
    <t>MP_Obj6_LightSts</t>
  </si>
  <si>
    <t>MP_Obj6_Sz</t>
  </si>
  <si>
    <t>MP_Obj7_Detect</t>
  </si>
  <si>
    <t>MP_Obj7_Sx1</t>
  </si>
  <si>
    <t>MP_Obj7_Sy1</t>
  </si>
  <si>
    <t>MP_Obj7_Sx2</t>
  </si>
  <si>
    <t>MP_Obj7_Sy2</t>
  </si>
  <si>
    <t>MP_Obj7_Vel</t>
  </si>
  <si>
    <t>MP_Obj7_Precision</t>
  </si>
  <si>
    <t>MP_Obj7_LightSts</t>
  </si>
  <si>
    <t>MP_Obj7_Sz</t>
  </si>
  <si>
    <t>MP_Obj8_Detect</t>
  </si>
  <si>
    <t>MP_Obj8_Sx1</t>
  </si>
  <si>
    <t>MP_Obj8_Sy1</t>
  </si>
  <si>
    <t>MP_Obj8_Sx2</t>
  </si>
  <si>
    <t>MP_Obj8_Sy2</t>
  </si>
  <si>
    <t>MP_Obj8_Vel</t>
  </si>
  <si>
    <t>MP_Obj8_Precision</t>
  </si>
  <si>
    <t>MP_Obj8_LightSts</t>
  </si>
  <si>
    <t>MP_Obj8_Sz</t>
  </si>
  <si>
    <t>MP_Obj9_Detect</t>
  </si>
  <si>
    <t>MP_Obj9_Sx1</t>
  </si>
  <si>
    <t>MP_Obj9_Sy1</t>
  </si>
  <si>
    <t>MP_Obj9_Sx2</t>
  </si>
  <si>
    <t>MP_Obj9_Sy2</t>
  </si>
  <si>
    <t>MP_Obj9_Vel</t>
  </si>
  <si>
    <t>MP_Obj9_Precision</t>
  </si>
  <si>
    <t>MP_Obj9_LightSts</t>
  </si>
  <si>
    <t>MP_Obj9_Sz</t>
  </si>
  <si>
    <t>MP_Obj10_Detect</t>
  </si>
  <si>
    <t>MP_Obj10_Sx1</t>
  </si>
  <si>
    <t>MP_Obj10_Sy1</t>
  </si>
  <si>
    <t>MP_Obj10_Sx2</t>
  </si>
  <si>
    <t>MP_Obj10_Sy2</t>
  </si>
  <si>
    <t>MP_Obj10_Vel</t>
  </si>
  <si>
    <t>MP_Obj10_Precision</t>
  </si>
  <si>
    <t>MP_Obj10_LightSts</t>
  </si>
  <si>
    <t>MP_Obj10_Sz</t>
  </si>
  <si>
    <t>MP_Obj11_Detect</t>
  </si>
  <si>
    <t>MP_Obj11_Sx1</t>
  </si>
  <si>
    <t>MP_Obj11_Sy1</t>
  </si>
  <si>
    <t>MP_Obj11_Sx2</t>
  </si>
  <si>
    <t>MP_Obj11_Sy2</t>
  </si>
  <si>
    <t>MP_Obj11_Vel</t>
  </si>
  <si>
    <t>MP_Obj11_Precision</t>
  </si>
  <si>
    <t>MP_Obj11_LightSts</t>
  </si>
  <si>
    <t>MP_Obj11_Sz</t>
  </si>
  <si>
    <t>MP_Obj12_Detect</t>
  </si>
  <si>
    <t>MP_Obj12_Sx1</t>
  </si>
  <si>
    <t>MP_Obj12_Sy1</t>
  </si>
  <si>
    <t>MP_Obj12_Sx2</t>
  </si>
  <si>
    <t>MP_Obj12_Sy2</t>
  </si>
  <si>
    <t>MP_Obj12_Vel</t>
  </si>
  <si>
    <t>MP_Obj12_Precision</t>
  </si>
  <si>
    <t>MP_Obj12_LightSts</t>
  </si>
  <si>
    <t>MP_Obj12_Sz</t>
  </si>
  <si>
    <t>MP_Obj13_Detect</t>
  </si>
  <si>
    <t>MP_Obj13_Sx1</t>
  </si>
  <si>
    <t>MP_Obj13_Sy1</t>
  </si>
  <si>
    <t>MP_Obj13_Sx2</t>
  </si>
  <si>
    <t>MP_Obj13_Sy2</t>
  </si>
  <si>
    <t>MP_Obj13_Vel</t>
  </si>
  <si>
    <t>MP_Obj13_Precision</t>
  </si>
  <si>
    <t>MP_Obj13_LightSts</t>
  </si>
  <si>
    <t>MP_Obj13_Sz</t>
  </si>
  <si>
    <t>MP_Obj14_Detect</t>
  </si>
  <si>
    <t>MP_Obj14_Sx1</t>
  </si>
  <si>
    <t>MP_Obj14_Sy1</t>
  </si>
  <si>
    <t>MP_Obj14_Sx2</t>
  </si>
  <si>
    <t>MP_Obj14_Sy2</t>
  </si>
  <si>
    <t>MP_Obj14_Vel</t>
  </si>
  <si>
    <t>MP_Obj14_Precision</t>
  </si>
  <si>
    <t>MP_Obj14_LightSts</t>
  </si>
  <si>
    <t>MP_Obj14_Sz</t>
  </si>
  <si>
    <t>MP_Obj15_Detect</t>
  </si>
  <si>
    <t>MP_Obj15_Sx1</t>
  </si>
  <si>
    <t>MP_Obj15_Sy1</t>
  </si>
  <si>
    <t>MP_Obj15_Sx2</t>
  </si>
  <si>
    <t>MP_Obj15_Sy2</t>
  </si>
  <si>
    <t>MP_Obj15_Vel</t>
  </si>
  <si>
    <t>MP_Obj15_Precision</t>
  </si>
  <si>
    <t>MP_Obj15_LightSts</t>
  </si>
  <si>
    <t>MP_Obj15_Sz</t>
  </si>
  <si>
    <t>MP_Obj16_Detect</t>
  </si>
  <si>
    <t>MP_Obj16_Sx1</t>
  </si>
  <si>
    <t>MP_Obj16_Sy1</t>
  </si>
  <si>
    <t>MP_Obj16_Sx2</t>
  </si>
  <si>
    <t>MP_Obj16_Sy2</t>
  </si>
  <si>
    <t>MP_Obj16_Vel</t>
  </si>
  <si>
    <t>MP_Obj16_Precision</t>
  </si>
  <si>
    <t>MP_Obj16_LightSts</t>
  </si>
  <si>
    <t>MP_Obj16_Sz</t>
  </si>
  <si>
    <t>MP_Obj17_Detect</t>
  </si>
  <si>
    <t>MP_Obj17_Sx1</t>
  </si>
  <si>
    <t>MP_Obj17_Sy1</t>
  </si>
  <si>
    <t>MP_Obj17_Sx2</t>
  </si>
  <si>
    <t>MP_Obj17_Sy2</t>
  </si>
  <si>
    <t>MP_Obj17_Vel</t>
  </si>
  <si>
    <t>MP_Obj17_Precision</t>
  </si>
  <si>
    <t>MP_Obj17_LightSts</t>
  </si>
  <si>
    <t>MP_Obj17_Sz</t>
  </si>
  <si>
    <t>MP_Obj18_Detect</t>
  </si>
  <si>
    <t>MP_Obj18_Sx1</t>
  </si>
  <si>
    <t>MP_Obj18_Sy1</t>
  </si>
  <si>
    <t>MP_Obj18_Sx2</t>
  </si>
  <si>
    <t>MP_Obj18_Sy2</t>
  </si>
  <si>
    <t>MP_Obj18_Vel</t>
  </si>
  <si>
    <t>MP_Obj18_Precision</t>
  </si>
  <si>
    <t>MP_Obj18_LightSts</t>
  </si>
  <si>
    <t>MP_Obj18_Sz</t>
  </si>
  <si>
    <t>MP_Obj19_Detect</t>
  </si>
  <si>
    <t>MP_Obj19_Sx1</t>
  </si>
  <si>
    <t>MP_Obj19_Sy1</t>
  </si>
  <si>
    <t>MP_Obj19_Sx2</t>
  </si>
  <si>
    <t>MP_Obj19_Sy2</t>
  </si>
  <si>
    <t>MP_Obj19_Vel</t>
  </si>
  <si>
    <t>MP_Obj19_Precision</t>
  </si>
  <si>
    <t>MP_Obj19_LightSts</t>
  </si>
  <si>
    <t>MP_Obj19_Sz</t>
  </si>
  <si>
    <t>MP_Obj20_Detect</t>
  </si>
  <si>
    <t>MP_Obj20_Sx1</t>
  </si>
  <si>
    <t>MP_Obj20_Sy1</t>
  </si>
  <si>
    <t>MP_Obj20_Sx2</t>
  </si>
  <si>
    <t>MP_Obj20_Sy2</t>
  </si>
  <si>
    <t>MP_Obj20_Vel</t>
  </si>
  <si>
    <t>MP_Obj20_Precision</t>
  </si>
  <si>
    <t>MP_Obj20_LightSts</t>
  </si>
  <si>
    <t>MP_Obj20_Sz</t>
  </si>
  <si>
    <t>MP_Obj21_Detect</t>
  </si>
  <si>
    <t>MP_Obj21_Sx1</t>
  </si>
  <si>
    <t>MP_Obj21_Sy1</t>
  </si>
  <si>
    <t>MP_Obj21_Sx2</t>
  </si>
  <si>
    <t>MP_Obj21_Sy2</t>
  </si>
  <si>
    <t>MP_Obj21_Vel</t>
  </si>
  <si>
    <t>MP_Obj21_Precision</t>
  </si>
  <si>
    <t>MP_Obj21_LightSts</t>
  </si>
  <si>
    <t>MP_Obj21_Sz</t>
  </si>
  <si>
    <t>DiagGpuResp</t>
  </si>
  <si>
    <t>RES_GPU_Temp</t>
  </si>
  <si>
    <t>RES_GPU_FrcuErrorSts</t>
  </si>
  <si>
    <t>RES_GPU_FcuWErrorSts</t>
  </si>
  <si>
    <t>RES_GPU_FcuNErrorSts</t>
  </si>
  <si>
    <t>RES_GPU_TicuErrorSts</t>
  </si>
  <si>
    <t>RES_GPU_LidErrorSts</t>
  </si>
  <si>
    <t>RES_GPU_FrcuVirtYaw</t>
  </si>
  <si>
    <t>RES_GPU_FrcuProb</t>
  </si>
  <si>
    <t>RES_GPU_FcuCalibSts</t>
  </si>
  <si>
    <t>RES_GPU_FcuStaticAngYaw</t>
  </si>
  <si>
    <t>RES_GPU_FcuStaticAngPitch</t>
  </si>
  <si>
    <t>RES_GPU_FcuNVirtYaw</t>
  </si>
  <si>
    <t>RES_GPU_TicuCalibSts</t>
  </si>
  <si>
    <t>RES_GPU_TicuVirtYaw</t>
  </si>
  <si>
    <t>RES_GPU_TicuStaticAngYaw</t>
  </si>
  <si>
    <t>RES_GPU_TicuStaticAngPitch</t>
  </si>
  <si>
    <t>RES_GPU_LidCalibSts</t>
  </si>
  <si>
    <t>RES_GPU_LidVirtYaw</t>
  </si>
  <si>
    <t>RES_GPU_LidStaticAngYaw</t>
  </si>
  <si>
    <t>RES_GPU_LidStaticAngPitch</t>
  </si>
  <si>
    <t>TestData_GPU_States</t>
  </si>
  <si>
    <t>TD_GpuTemp</t>
  </si>
  <si>
    <t>TD_GpuFrcuErrorSts</t>
  </si>
  <si>
    <t>TD_GpuFcuWErrorSts</t>
  </si>
  <si>
    <t>TD_GpuFcuNErrorSts</t>
  </si>
  <si>
    <t>TD_GpuTicuErrorSts</t>
  </si>
  <si>
    <t>TD_GpuLidarErrorSts</t>
  </si>
  <si>
    <t>TD_GpuFrcuVirtYaw</t>
  </si>
  <si>
    <t>TD_GpuFrcuProb</t>
  </si>
  <si>
    <t>TD_GpuFcuCalibSts</t>
  </si>
  <si>
    <t>TD_GpuFcuStaticAngYaw</t>
  </si>
  <si>
    <t>TD_GpuFcuStaticAngPitch</t>
  </si>
  <si>
    <t>TD_GpuFcuVirtYaw</t>
  </si>
  <si>
    <t>TD_GpuTicuCalibSts</t>
  </si>
  <si>
    <t>TD_GpuTicuVirtYaw</t>
  </si>
  <si>
    <t>TD_GpuTicuStaticYaw</t>
  </si>
  <si>
    <t>TD_GpuTicuStaticPitch</t>
  </si>
  <si>
    <t>TD_GpuLidCalibSts</t>
  </si>
  <si>
    <t>TD_GpuLidVirtYaw</t>
  </si>
  <si>
    <t>TD_GpuLidStaticYaw</t>
  </si>
  <si>
    <t>TD_GpuLidStaticPitch</t>
  </si>
  <si>
    <t>DiagMrrLResp</t>
  </si>
  <si>
    <t>DiagMrrRResp</t>
  </si>
  <si>
    <t>TestData_FromMRRs</t>
  </si>
  <si>
    <t>TD_ADAS_RCW_W</t>
  </si>
  <si>
    <t>TD_ADAS_LCA_R_W</t>
  </si>
  <si>
    <t>TD_ADAS_BSD_R_W</t>
  </si>
  <si>
    <t>TD_ADAS_RCTA_R_W</t>
  </si>
  <si>
    <t>TD_ADAS_DOW_R_W</t>
  </si>
  <si>
    <t>TD_ADAS_RCTB_R_W</t>
  </si>
  <si>
    <t>TD_ADAS_LCA_L_W</t>
  </si>
  <si>
    <t>TD_ADAS_BSD_L_W</t>
  </si>
  <si>
    <t>TD_ADAS_RCTA_L_W</t>
  </si>
  <si>
    <t>TD_ADAS_DOW_L_W</t>
  </si>
  <si>
    <t>TD_ADAS_RCTB_L_W</t>
  </si>
  <si>
    <t>TestData_ToMRRs</t>
  </si>
  <si>
    <t>Str_Angle</t>
  </si>
  <si>
    <t>TD_Veh1_Str_Angle</t>
  </si>
  <si>
    <t>Str_Angle_V</t>
  </si>
  <si>
    <t>TD_Veh1_Str_Angle_V</t>
  </si>
  <si>
    <t>VehSpeed_IN</t>
  </si>
  <si>
    <t>TD_Veh1_VehSpeed_IN</t>
  </si>
  <si>
    <t>VehSpeed_V</t>
  </si>
  <si>
    <t>TD_Veh1_VehSpeed_V</t>
  </si>
  <si>
    <t>YawRat_V</t>
  </si>
  <si>
    <t>TD_Veh1_YawRat_V</t>
  </si>
  <si>
    <t>YawRate_IN</t>
  </si>
  <si>
    <t>TD_Veh1_YawRate_IN</t>
  </si>
  <si>
    <t>GEAR_STA_NOW_V</t>
  </si>
  <si>
    <t>TD_Veh2_GEAR_STA_NOW_V</t>
  </si>
  <si>
    <t>GEAR_STATE_NOW</t>
  </si>
  <si>
    <t>TD_Veh2_GEAR_STATE_NOW</t>
  </si>
  <si>
    <t>IGN_State</t>
  </si>
  <si>
    <t>TD_Veh2_IGN_State</t>
  </si>
  <si>
    <t>IGN_State_V</t>
  </si>
  <si>
    <t>TD_Veh2_IGN_State_V</t>
  </si>
  <si>
    <t>DriverDoorSts</t>
  </si>
  <si>
    <t>TD_Veh3_DriverDoorSts</t>
  </si>
  <si>
    <t>LeftTurnSWSts</t>
  </si>
  <si>
    <t>TD_Veh3_LeftTurnSWSts</t>
  </si>
  <si>
    <t>LockSts</t>
  </si>
  <si>
    <t>TD_Veh3_LockSts</t>
  </si>
  <si>
    <t>PassengerDoorSts</t>
  </si>
  <si>
    <t>TD_Veh3_PassengerDoorSts</t>
  </si>
  <si>
    <t>RightTurnSWSts</t>
  </si>
  <si>
    <t>TD_Veh3_RightTurnSWSts</t>
  </si>
  <si>
    <t>RLDoorSts</t>
  </si>
  <si>
    <t>TD_Veh3_RLDoorSts</t>
  </si>
  <si>
    <t>RRDoorSts</t>
  </si>
  <si>
    <t>TD_Veh3_RRDoorSts</t>
  </si>
  <si>
    <t>system</t>
  </si>
  <si>
    <t>VersionInfo</t>
  </si>
  <si>
    <t>SystemTime</t>
  </si>
  <si>
    <t>VerSystemTime</t>
  </si>
  <si>
    <t>TestData_SOS_Status</t>
  </si>
  <si>
    <t>UdpPacketsStat</t>
  </si>
  <si>
    <t>ComScl_UDP_MainDataFromPerc_Timeout</t>
  </si>
  <si>
    <t>UDP_MainDataFromPerc_Timeout</t>
  </si>
  <si>
    <t>ComScl_UDP_FrontPas_Timeout</t>
  </si>
  <si>
    <t>UDP_FrontPas_Timeout</t>
  </si>
  <si>
    <t>ComScl_UDP_RearPass_Timeout</t>
  </si>
  <si>
    <t>UDP_RearPass_Timeout</t>
  </si>
  <si>
    <t>ComScl_UDP_Lane_Timeout</t>
  </si>
  <si>
    <t>UDP_Lane_Timeout</t>
  </si>
  <si>
    <t>ComScl_UDP_SignPerc_Timeout</t>
  </si>
  <si>
    <t>UDP_SignPerc_Timeout</t>
  </si>
  <si>
    <t>ComScl_UDP_MliaPerc_Timeout</t>
  </si>
  <si>
    <t>UDP_MliaPerc_Timeout</t>
  </si>
  <si>
    <t>ComScl_UDP_GPU_States_Timeout</t>
  </si>
  <si>
    <t>UDP_GPU_States_Timeout</t>
  </si>
  <si>
    <t>DAS_SwitchCalibWave</t>
  </si>
  <si>
    <t>China_UDS_RL_Phy_Req</t>
  </si>
  <si>
    <t>China_UDS_RR_Phy_Req</t>
  </si>
  <si>
    <t>XCP_CAN_TX</t>
  </si>
  <si>
    <t>EMS_nICEngineSpeed1</t>
  </si>
  <si>
    <t>EMS_stKickDown</t>
  </si>
  <si>
    <t>RearPercData12_14</t>
  </si>
  <si>
    <t>RearPercData15_16</t>
  </si>
  <si>
    <t>RearPercData17_18</t>
  </si>
  <si>
    <t>EmergOrinResetRequest</t>
  </si>
  <si>
    <t>ADASCANFD_Timeouts</t>
  </si>
  <si>
    <t>ACU_01_TO</t>
  </si>
  <si>
    <t>ATC_TX_TO</t>
  </si>
  <si>
    <t>BCM_CLIMATIC_DATA_TO</t>
  </si>
  <si>
    <t>BCM_DMS_01_TO</t>
  </si>
  <si>
    <t>BCM_EXT_LGT_TO</t>
  </si>
  <si>
    <t>BCM_IC_Info_Msg_TO</t>
  </si>
  <si>
    <t>BCM_Lock_CTR_TO</t>
  </si>
  <si>
    <t>BCM_RLS_Stat_TO</t>
  </si>
  <si>
    <t>BCM_VEH_STATE_TO</t>
  </si>
  <si>
    <t>BCM_Veh_State2_TO</t>
  </si>
  <si>
    <t>CCU_Stat1_TO</t>
  </si>
  <si>
    <t>DMFL_Msg1_TO</t>
  </si>
  <si>
    <t>DMFR_Msg1_TO</t>
  </si>
  <si>
    <t>DMRL_Msg1_TO</t>
  </si>
  <si>
    <t>DMRR_Msg1_TO</t>
  </si>
  <si>
    <t>EMS_03_TO</t>
  </si>
  <si>
    <t>EMS_04_TO</t>
  </si>
  <si>
    <t>EMS_14_TO</t>
  </si>
  <si>
    <t>EMS_16_TO</t>
  </si>
  <si>
    <t>EMS_3_TO</t>
  </si>
  <si>
    <t>EMS_4_TO</t>
  </si>
  <si>
    <t>EPB_Status_TO</t>
  </si>
  <si>
    <t>ERAG_DATA_MSG_TO</t>
  </si>
  <si>
    <t>ERAG_NMEA1_TO</t>
  </si>
  <si>
    <t>ERAG_NMEA2_TO</t>
  </si>
  <si>
    <t>ERAG_NMEA3_TO</t>
  </si>
  <si>
    <t>ERAG_NMEA4_TO</t>
  </si>
  <si>
    <t>ERAG_NMEA5_TO</t>
  </si>
  <si>
    <t>ERAG_NMEA6_TO</t>
  </si>
  <si>
    <t>ESC_02_TO</t>
  </si>
  <si>
    <t>ESC_03_TO</t>
  </si>
  <si>
    <t>ESC_04_TO</t>
  </si>
  <si>
    <t>ESC_06_TO</t>
  </si>
  <si>
    <t>ESC_07_TO</t>
  </si>
  <si>
    <t>ESC_09_TO</t>
  </si>
  <si>
    <t>ESC_10_TO</t>
  </si>
  <si>
    <t>ESC_YRS_01_TO</t>
  </si>
  <si>
    <t>ESC_YRS_02_TO</t>
  </si>
  <si>
    <t>HLL_STATE_TO</t>
  </si>
  <si>
    <t>HLR_STATE_TO</t>
  </si>
  <si>
    <t>IC_ABSOLUTE_CLOCK_TO</t>
  </si>
  <si>
    <t>IC_ADAS_REST_TO</t>
  </si>
  <si>
    <t>IC_DMS_TO</t>
  </si>
  <si>
    <t>MAS_FrontUSS_TO</t>
  </si>
  <si>
    <t>MAS_RearUSS_TO</t>
  </si>
  <si>
    <t>MAS_SideUSS_TO</t>
  </si>
  <si>
    <t>MAS_Status_TO</t>
  </si>
  <si>
    <t>mLEDL_STATE_TO</t>
  </si>
  <si>
    <t>mLEDR_STATE_TO</t>
  </si>
  <si>
    <t>RSA_Status_TO</t>
  </si>
  <si>
    <t>SAS_Standard_TO</t>
  </si>
  <si>
    <t>SCU_02_TO</t>
  </si>
  <si>
    <t>SWM_ContrlsState_Old_TO</t>
  </si>
  <si>
    <t>SWM_ContrlsState_TO</t>
  </si>
  <si>
    <t>TCU_R932_1_TO</t>
  </si>
  <si>
    <t>TM_Stat_TO</t>
  </si>
  <si>
    <t>VCU_ADAS_01_TO</t>
  </si>
  <si>
    <t>VCU_DriverDmd_TO</t>
  </si>
  <si>
    <t>ComScl_ACU_01_Timeout</t>
  </si>
  <si>
    <t>ComScl_ATC_TX_Timeout</t>
  </si>
  <si>
    <t>ComScl_EMS_03_Timeout</t>
  </si>
  <si>
    <t>ComScl_EMS_04_Timeout</t>
  </si>
  <si>
    <t>ComScl_EMS_14_Timeout</t>
  </si>
  <si>
    <t>ComScl_EMS_16_Timeout</t>
  </si>
  <si>
    <t>ComScl_BCM_CLIMATIC_DATA_Timeout</t>
  </si>
  <si>
    <t>ComScl_BCM_DMS_01_Timeout</t>
  </si>
  <si>
    <t>ComScl_BCM_EXT_LGT_Timeout</t>
  </si>
  <si>
    <t>ComScl_BCM_IC_Info_Msg_Timeout</t>
  </si>
  <si>
    <t>ComScl_BCM_Lock_CTR_Timeout</t>
  </si>
  <si>
    <t>ComScl_BCM_RLS_Stat_Timeout</t>
  </si>
  <si>
    <t>ComScl_BCM_VEH_STATE_Timeout</t>
  </si>
  <si>
    <t>ComScl_BCM_Veh_State2_Timeout</t>
  </si>
  <si>
    <t>ComScl_CCU_Stat1_Timeout</t>
  </si>
  <si>
    <t>ComScl_DMFL_Msg1_Timeout</t>
  </si>
  <si>
    <t>ComScl_DMFR_Msg1_Timeout</t>
  </si>
  <si>
    <t>ComScl_DMRL_Msg1_Timeout</t>
  </si>
  <si>
    <t>ComScl_DMRR_Msg1_Timeout</t>
  </si>
  <si>
    <t>ComScl_EMS_3_Timeout</t>
  </si>
  <si>
    <t>ComScl_EMS_4_Timeout</t>
  </si>
  <si>
    <t>ComScl_EPB_Status_Timeout</t>
  </si>
  <si>
    <t>ComScl_ERAG_DATA_MSG_Timeout</t>
  </si>
  <si>
    <t>ComScl_ERAG_NMEA1_Timeout</t>
  </si>
  <si>
    <t>ComScl_ERAG_NMEA2_Timeout</t>
  </si>
  <si>
    <t>ComScl_ERAG_NMEA3_Timeout</t>
  </si>
  <si>
    <t>ComScl_ERAG_NMEA4_Timeout</t>
  </si>
  <si>
    <t>ComScl_ERAG_NMEA5_Timeout</t>
  </si>
  <si>
    <t>ComScl_ERAG_NMEA6_Timeout</t>
  </si>
  <si>
    <t>ComScl_ESC_02_Timeout</t>
  </si>
  <si>
    <t>ComScl_ESC_03_Timeout</t>
  </si>
  <si>
    <t>ComScl_ESC_04_Timeout</t>
  </si>
  <si>
    <t>ComScl_ESC_06_Timeout</t>
  </si>
  <si>
    <t>ComScl_ESC_07_Timeout</t>
  </si>
  <si>
    <t>ComScl_ESC_09_Timeout</t>
  </si>
  <si>
    <t>ComScl_ESC_10_Timeout</t>
  </si>
  <si>
    <t>ComScl_ESC_YRS_01_Timeout</t>
  </si>
  <si>
    <t>ComScl_ESC_YRS_02_Timeout</t>
  </si>
  <si>
    <t>ComScl_HLL_STATE_Timeout</t>
  </si>
  <si>
    <t>ComScl_HLR_STATE_Timeout</t>
  </si>
  <si>
    <t>ComScl_IC_ABSOLUTE_CLOCK_Timeout</t>
  </si>
  <si>
    <t>ComScl_IC_ADAS_REST_Timeout</t>
  </si>
  <si>
    <t>ComScl_IC_DMS_Timeout</t>
  </si>
  <si>
    <t>ComScl_MAS_FrontUSS_Timeout</t>
  </si>
  <si>
    <t>ComScl_MAS_RearUSS_Timeout</t>
  </si>
  <si>
    <t>ComScl_MAS_SideUSS_Timeout</t>
  </si>
  <si>
    <t>ComScl_MAS_Status_Timeout</t>
  </si>
  <si>
    <t>ComScl_mLEDL_STATE_Timeout</t>
  </si>
  <si>
    <t>ComScl_mLEDR_STATE_Timeout</t>
  </si>
  <si>
    <t>ComScl_RSA_Status_Timeout</t>
  </si>
  <si>
    <t>ComScl_SAS_Standard_Timeout</t>
  </si>
  <si>
    <t>ComScl_SCU_02_Timeout</t>
  </si>
  <si>
    <t>ComScl_SWM_ContrlsState_Old_Timeout</t>
  </si>
  <si>
    <t>ComScl_SWM_ContrlsState_Timeout</t>
  </si>
  <si>
    <t>ComScl_TCU_R932_1_Timeout</t>
  </si>
  <si>
    <t>ComScl_TM_Stat_Timeout</t>
  </si>
  <si>
    <t>ComScl_VCU_ADAS_01_Timeout</t>
  </si>
  <si>
    <t>ComScl_VCU_DriverDmd_Timeout</t>
  </si>
  <si>
    <t>MliaPercData01_05</t>
  </si>
  <si>
    <t>MliaPercData06_11</t>
  </si>
  <si>
    <t>MliaPercData12_19</t>
  </si>
  <si>
    <t>MliaPercData20_21</t>
  </si>
  <si>
    <t>TestJerkBrake</t>
  </si>
  <si>
    <t>REQ_GPU_FanSpeedReq</t>
  </si>
  <si>
    <t>FanSpeedReq</t>
  </si>
  <si>
    <t>TD_LCC_WarnReqTransLeft</t>
  </si>
  <si>
    <t>TD_LCC_WarnReqTransRight</t>
  </si>
  <si>
    <t>TD_LCC_IsObjInLeftCvwZone</t>
  </si>
  <si>
    <t>TD_LCC_IsObjInRightCvwZone</t>
  </si>
  <si>
    <t>DtLogLccWarnReqTransLeft</t>
  </si>
  <si>
    <t>DtLogLccWarnReqTransRight</t>
  </si>
  <si>
    <t>DtLogLccIsObjInLeftCvwZone</t>
  </si>
  <si>
    <t>DtLogLccIsObjInRightCvwZone</t>
  </si>
  <si>
    <t>TD_DOW_WarnReqTransLeft</t>
  </si>
  <si>
    <t>TD_DOW_WarnReqTransRight</t>
  </si>
  <si>
    <t>TD_DOW_IsObjInLeftZone</t>
  </si>
  <si>
    <t>TD_DOW_IsObjInRightZone</t>
  </si>
  <si>
    <t>DtLogDowWarnReqTransLeft</t>
  </si>
  <si>
    <t>DtLogDowWarnReqTransRight</t>
  </si>
  <si>
    <t>DtLogDowIsObjInLeftZone</t>
  </si>
  <si>
    <t>DtLogDowIsObjInRightZone</t>
  </si>
  <si>
    <t>ERAG_Data</t>
  </si>
  <si>
    <t>Erag_Year</t>
  </si>
  <si>
    <t>Erag_Month</t>
  </si>
  <si>
    <t>Erag_Day</t>
  </si>
  <si>
    <t>Erag_Hours</t>
  </si>
  <si>
    <t>Erag_Minutes</t>
  </si>
  <si>
    <t>Erag_Seconds</t>
  </si>
  <si>
    <t>Erag_Long</t>
  </si>
  <si>
    <t>Erag_Lat</t>
  </si>
  <si>
    <t>Erag_Course</t>
  </si>
  <si>
    <t>Erag_Speed</t>
  </si>
  <si>
    <t>ERAG_Hours</t>
  </si>
  <si>
    <t>ERAG_Minutes</t>
  </si>
  <si>
    <t>ERAG_Seconds</t>
  </si>
  <si>
    <t>float</t>
  </si>
  <si>
    <t>DtLogLccEnaSts</t>
  </si>
  <si>
    <t>DtLogLccSetSound</t>
  </si>
  <si>
    <t>DtLogLccSetVibration</t>
  </si>
  <si>
    <t>DtLogLccSetMode</t>
  </si>
  <si>
    <t>TD_LCC_EnaSts</t>
  </si>
  <si>
    <t>TD_LCC_SetSound</t>
  </si>
  <si>
    <t>TD_LCC_SetVibration</t>
  </si>
  <si>
    <t>TD_LCC_SetMode</t>
  </si>
  <si>
    <t>TestData_ALCC</t>
  </si>
  <si>
    <t>DtLogAlccEnaSts</t>
  </si>
  <si>
    <t>TD_ALCC_EnaSts</t>
  </si>
  <si>
    <t>AA_SwitchTest</t>
  </si>
  <si>
    <t>DtLogAaEragDate</t>
  </si>
  <si>
    <t>DtLogAaEragTime</t>
  </si>
  <si>
    <t>DtLogAaFuzzyScore</t>
  </si>
  <si>
    <t>DtLogAaWarnDms</t>
  </si>
  <si>
    <t>DtLogAaTimeAnalWarn</t>
  </si>
  <si>
    <t>TD_AA_EragDate</t>
  </si>
  <si>
    <t>TD_AA_EragTime</t>
  </si>
  <si>
    <t>TD_AA_FuzzyScore</t>
  </si>
  <si>
    <t>TD_AA_WarnDms</t>
  </si>
  <si>
    <t>TD_AA_TimeAnalWarn</t>
  </si>
  <si>
    <t>TestData_AA</t>
  </si>
  <si>
    <t>DriverTorqueDmd</t>
  </si>
  <si>
    <t>EMS_tqDriverTorqueDmd</t>
  </si>
  <si>
    <t>DtLogRcwLatObj</t>
  </si>
  <si>
    <t>TD_RCW_LatObj</t>
  </si>
  <si>
    <t>DtLogRcwTimeCrash</t>
  </si>
  <si>
    <t>TD_RCW_TimeCrash</t>
  </si>
  <si>
    <t>DtLogRcwVelRel</t>
  </si>
  <si>
    <t>TD_RCW_VelRel</t>
  </si>
  <si>
    <t>DtLogRcwDimanWh</t>
  </si>
  <si>
    <t>TD_RCW_DimanWh</t>
  </si>
  <si>
    <t>DtLogAaSolverTrans</t>
  </si>
  <si>
    <t>TD_AA_SolverTrans</t>
  </si>
  <si>
    <t>DAS_CcLimState_Stat</t>
  </si>
  <si>
    <t>CcLimState_Stat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</si>
</sst>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charset val="204"/>
      <scheme val="minor"/>
    </font>
    <font>
      <sz val="10"/>
      <color rgb="FF000000"/>
      <name val="Arial"/>
      <family val="2"/>
      <charset val="204"/>
    </font>
    <font>
      <sz val="10"/>
      <color rgb="FFAA04F9"/>
      <name val="Consolas"/>
      <family val="3"/>
      <charset val="204"/>
    </font>
    <font>
      <sz val="8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36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 tint="0.249977111117893"/>
      <name val="Calibri"/>
      <family val="2"/>
      <charset val="204"/>
      <scheme val="minor"/>
    </font>
    <font>
      <sz val="11"/>
      <color rgb="FF3F3F3F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i/>
      <u/>
      <sz val="11"/>
      <color rgb="FF3F3F3F"/>
      <name val="Calibri"/>
      <family val="2"/>
      <charset val="204"/>
      <scheme val="minor"/>
    </font>
    <font>
      <i/>
      <u/>
      <sz val="11"/>
      <color theme="1"/>
      <name val="Calibri"/>
      <family val="2"/>
      <charset val="204"/>
      <scheme val="minor"/>
    </font>
    <font>
      <b/>
      <sz val="11"/>
      <color theme="8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</fonts>
  <fills count="2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2F2F2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6EFCE"/>
      </patternFill>
    </fill>
    <fill>
      <patternFill patternType="solid">
        <fgColor rgb="FFA5A5A5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B3F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9999"/>
        <bgColor indexed="64"/>
      </patternFill>
    </fill>
  </fills>
  <borders count="3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/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10">
    <xf numFmtId="0" fontId="0" fillId="0" borderId="0"/>
    <xf numFmtId="0" fontId="60" fillId="0" borderId="0"/>
    <xf numFmtId="0" fontId="61" fillId="3" borderId="1" applyNumberFormat="0" applyAlignment="0" applyProtection="0"/>
    <xf numFmtId="0" fontId="57" fillId="0" borderId="0"/>
    <xf numFmtId="0" fontId="70" fillId="13" borderId="0" applyNumberFormat="0" applyBorder="0" applyAlignment="0" applyProtection="0"/>
    <xf numFmtId="0" fontId="71" fillId="14" borderId="19" applyNumberFormat="0" applyAlignment="0" applyProtection="0"/>
    <xf numFmtId="0" fontId="38" fillId="0" borderId="0"/>
    <xf numFmtId="0" fontId="32" fillId="0" borderId="0"/>
    <xf numFmtId="0" fontId="60" fillId="0" borderId="0"/>
    <xf numFmtId="0" fontId="3" fillId="0" borderId="0"/>
  </cellStyleXfs>
  <cellXfs count="471"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/>
    <xf numFmtId="0" fontId="0" fillId="0" borderId="0" xfId="0" applyBorder="1"/>
    <xf numFmtId="0" fontId="62" fillId="0" borderId="0" xfId="0" applyFont="1" applyBorder="1" applyAlignment="1"/>
    <xf numFmtId="0" fontId="0" fillId="0" borderId="0" xfId="0" quotePrefix="1" applyBorder="1" applyAlignment="1"/>
    <xf numFmtId="0" fontId="0" fillId="0" borderId="0" xfId="0" quotePrefix="1" applyFill="1" applyBorder="1" applyAlignment="1"/>
    <xf numFmtId="49" fontId="0" fillId="0" borderId="0" xfId="0" applyNumberFormat="1" applyFill="1" applyBorder="1" applyAlignment="1"/>
    <xf numFmtId="0" fontId="0" fillId="0" borderId="0" xfId="0" applyFill="1" applyBorder="1"/>
    <xf numFmtId="0" fontId="0" fillId="4" borderId="0" xfId="0" applyFill="1" applyBorder="1" applyAlignment="1"/>
    <xf numFmtId="0" fontId="0" fillId="6" borderId="0" xfId="0" applyFill="1" applyBorder="1" applyAlignment="1"/>
    <xf numFmtId="0" fontId="0" fillId="6" borderId="0" xfId="0" applyFill="1" applyBorder="1"/>
    <xf numFmtId="0" fontId="61" fillId="0" borderId="0" xfId="2" applyFill="1" applyBorder="1" applyAlignment="1"/>
    <xf numFmtId="0" fontId="62" fillId="0" borderId="0" xfId="0" applyFont="1" applyFill="1" applyBorder="1" applyAlignment="1"/>
    <xf numFmtId="0" fontId="0" fillId="6" borderId="0" xfId="0" quotePrefix="1" applyFill="1" applyBorder="1" applyAlignment="1"/>
    <xf numFmtId="49" fontId="0" fillId="0" borderId="0" xfId="0" quotePrefix="1" applyNumberFormat="1" applyFill="1" applyBorder="1" applyAlignment="1"/>
    <xf numFmtId="49" fontId="0" fillId="0" borderId="0" xfId="0" quotePrefix="1" applyNumberFormat="1" applyFill="1" applyBorder="1" applyAlignment="1">
      <alignment wrapText="1"/>
    </xf>
    <xf numFmtId="0" fontId="63" fillId="0" borderId="0" xfId="0" applyFont="1" applyFill="1" applyBorder="1" applyAlignment="1">
      <alignment horizontal="left" vertical="center" indent="2"/>
    </xf>
    <xf numFmtId="0" fontId="61" fillId="0" borderId="0" xfId="2" quotePrefix="1" applyFill="1" applyBorder="1" applyAlignment="1"/>
    <xf numFmtId="0" fontId="0" fillId="0" borderId="0" xfId="1" applyFont="1" applyAlignment="1">
      <alignment wrapText="1"/>
    </xf>
    <xf numFmtId="0" fontId="0" fillId="0" borderId="0" xfId="1" applyFont="1"/>
    <xf numFmtId="49" fontId="0" fillId="0" borderId="0" xfId="0" quotePrefix="1" applyNumberFormat="1" applyFill="1" applyBorder="1" applyAlignment="1">
      <alignment horizontal="left" vertical="top" wrapText="1"/>
    </xf>
    <xf numFmtId="0" fontId="0" fillId="0" borderId="0" xfId="1" applyFont="1" applyBorder="1"/>
    <xf numFmtId="0" fontId="0" fillId="0" borderId="5" xfId="0" quotePrefix="1" applyBorder="1" applyAlignment="1"/>
    <xf numFmtId="0" fontId="65" fillId="0" borderId="0" xfId="0" applyFont="1" applyFill="1" applyBorder="1"/>
    <xf numFmtId="0" fontId="0" fillId="0" borderId="0" xfId="0" quotePrefix="1" applyFill="1" applyBorder="1" applyAlignment="1">
      <alignment horizontal="center" vertical="center"/>
    </xf>
    <xf numFmtId="0" fontId="0" fillId="0" borderId="5" xfId="0" quotePrefix="1" applyFill="1" applyBorder="1" applyAlignment="1"/>
    <xf numFmtId="0" fontId="0" fillId="0" borderId="0" xfId="0" applyFill="1" applyBorder="1" applyAlignment="1">
      <alignment vertical="center"/>
    </xf>
    <xf numFmtId="0" fontId="0" fillId="0" borderId="0" xfId="0" applyBorder="1" applyAlignment="1">
      <alignment vertical="center"/>
    </xf>
    <xf numFmtId="0" fontId="0" fillId="6" borderId="0" xfId="0" applyFill="1" applyBorder="1" applyAlignment="1">
      <alignment horizontal="center" vertical="center"/>
    </xf>
    <xf numFmtId="0" fontId="0" fillId="6" borderId="0" xfId="0" quotePrefix="1" applyFill="1" applyBorder="1" applyAlignment="1">
      <alignment horizontal="center" vertical="center"/>
    </xf>
    <xf numFmtId="0" fontId="61" fillId="0" borderId="6" xfId="2" applyFill="1" applyBorder="1" applyAlignment="1"/>
    <xf numFmtId="0" fontId="61" fillId="0" borderId="7" xfId="2" applyFill="1" applyBorder="1" applyAlignment="1"/>
    <xf numFmtId="0" fontId="61" fillId="0" borderId="8" xfId="2" applyFill="1" applyBorder="1" applyAlignment="1"/>
    <xf numFmtId="0" fontId="0" fillId="0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49" fontId="0" fillId="0" borderId="0" xfId="0" applyNumberFormat="1" applyFill="1" applyBorder="1" applyAlignment="1">
      <alignment wrapText="1"/>
    </xf>
    <xf numFmtId="0" fontId="65" fillId="0" borderId="0" xfId="0" applyFont="1" applyFill="1" applyBorder="1" applyAlignment="1"/>
    <xf numFmtId="0" fontId="68" fillId="0" borderId="0" xfId="0" applyFont="1" applyBorder="1"/>
    <xf numFmtId="0" fontId="68" fillId="0" borderId="0" xfId="0" applyFont="1" applyFill="1" applyBorder="1" applyAlignment="1"/>
    <xf numFmtId="0" fontId="59" fillId="0" borderId="0" xfId="0" applyFont="1" applyFill="1" applyBorder="1" applyAlignment="1"/>
    <xf numFmtId="0" fontId="69" fillId="0" borderId="0" xfId="2" applyFont="1" applyFill="1" applyBorder="1" applyAlignment="1"/>
    <xf numFmtId="0" fontId="59" fillId="0" borderId="0" xfId="0" applyFont="1" applyBorder="1"/>
    <xf numFmtId="0" fontId="59" fillId="0" borderId="0" xfId="0" applyFont="1" applyFill="1" applyBorder="1"/>
    <xf numFmtId="0" fontId="59" fillId="0" borderId="0" xfId="0" applyFont="1" applyBorder="1" applyAlignment="1">
      <alignment vertical="center"/>
    </xf>
    <xf numFmtId="0" fontId="59" fillId="0" borderId="0" xfId="0" applyFont="1" applyFill="1" applyBorder="1" applyAlignment="1">
      <alignment vertical="center"/>
    </xf>
    <xf numFmtId="0" fontId="68" fillId="0" borderId="0" xfId="0" applyFont="1" applyFill="1" applyBorder="1"/>
    <xf numFmtId="0" fontId="66" fillId="0" borderId="0" xfId="0" applyFont="1" applyFill="1" applyBorder="1" applyAlignment="1">
      <alignment horizontal="center" vertical="center" wrapText="1"/>
    </xf>
    <xf numFmtId="0" fontId="0" fillId="9" borderId="0" xfId="0" applyFill="1" applyBorder="1" applyAlignment="1"/>
    <xf numFmtId="49" fontId="65" fillId="0" borderId="0" xfId="0" applyNumberFormat="1" applyFont="1" applyFill="1" applyBorder="1" applyAlignment="1"/>
    <xf numFmtId="0" fontId="65" fillId="9" borderId="0" xfId="0" applyFont="1" applyFill="1" applyBorder="1" applyAlignment="1">
      <alignment horizontal="center" vertical="center"/>
    </xf>
    <xf numFmtId="0" fontId="65" fillId="9" borderId="0" xfId="0" applyFont="1" applyFill="1" applyBorder="1" applyAlignment="1"/>
    <xf numFmtId="0" fontId="65" fillId="9" borderId="0" xfId="0" applyFont="1" applyFill="1" applyBorder="1"/>
    <xf numFmtId="0" fontId="0" fillId="9" borderId="0" xfId="0" applyFill="1" applyBorder="1"/>
    <xf numFmtId="0" fontId="65" fillId="0" borderId="0" xfId="0" applyFont="1" applyFill="1" applyBorder="1" applyAlignment="1">
      <alignment horizontal="center" vertical="center"/>
    </xf>
    <xf numFmtId="0" fontId="58" fillId="0" borderId="0" xfId="0" applyFont="1" applyBorder="1" applyAlignment="1">
      <alignment vertical="center"/>
    </xf>
    <xf numFmtId="0" fontId="0" fillId="12" borderId="0" xfId="0" applyFill="1" applyBorder="1" applyAlignment="1">
      <alignment horizontal="center" vertical="center"/>
    </xf>
    <xf numFmtId="0" fontId="0" fillId="0" borderId="0" xfId="0" quotePrefix="1" applyFill="1"/>
    <xf numFmtId="0" fontId="0" fillId="12" borderId="0" xfId="0" applyFill="1" applyBorder="1" applyAlignment="1"/>
    <xf numFmtId="0" fontId="0" fillId="12" borderId="0" xfId="0" applyFill="1" applyBorder="1"/>
    <xf numFmtId="0" fontId="0" fillId="2" borderId="0" xfId="0" applyFill="1" applyBorder="1"/>
    <xf numFmtId="49" fontId="0" fillId="12" borderId="0" xfId="0" quotePrefix="1" applyNumberFormat="1" applyFill="1" applyBorder="1" applyAlignment="1"/>
    <xf numFmtId="0" fontId="0" fillId="0" borderId="0" xfId="0" quotePrefix="1" applyBorder="1"/>
    <xf numFmtId="0" fontId="57" fillId="0" borderId="0" xfId="3"/>
    <xf numFmtId="0" fontId="61" fillId="0" borderId="11" xfId="2" applyFill="1" applyBorder="1" applyAlignment="1"/>
    <xf numFmtId="0" fontId="59" fillId="0" borderId="12" xfId="0" applyFont="1" applyBorder="1" applyAlignment="1">
      <alignment vertical="center"/>
    </xf>
    <xf numFmtId="49" fontId="0" fillId="0" borderId="13" xfId="0" applyNumberFormat="1" applyFill="1" applyBorder="1" applyAlignment="1"/>
    <xf numFmtId="0" fontId="61" fillId="0" borderId="14" xfId="2" applyFill="1" applyBorder="1" applyAlignment="1"/>
    <xf numFmtId="49" fontId="0" fillId="0" borderId="15" xfId="0" applyNumberFormat="1" applyFill="1" applyBorder="1" applyAlignment="1"/>
    <xf numFmtId="0" fontId="61" fillId="0" borderId="16" xfId="2" applyFill="1" applyBorder="1" applyAlignment="1"/>
    <xf numFmtId="0" fontId="59" fillId="0" borderId="17" xfId="0" applyFont="1" applyBorder="1" applyAlignment="1">
      <alignment vertical="center"/>
    </xf>
    <xf numFmtId="49" fontId="0" fillId="0" borderId="18" xfId="0" applyNumberFormat="1" applyFill="1" applyBorder="1" applyAlignment="1"/>
    <xf numFmtId="0" fontId="58" fillId="0" borderId="12" xfId="0" applyFont="1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15" xfId="0" applyBorder="1" applyAlignment="1">
      <alignment vertical="center"/>
    </xf>
    <xf numFmtId="0" fontId="59" fillId="0" borderId="17" xfId="0" applyFont="1" applyFill="1" applyBorder="1" applyAlignment="1">
      <alignment vertical="center"/>
    </xf>
    <xf numFmtId="0" fontId="0" fillId="0" borderId="18" xfId="0" applyBorder="1" applyAlignment="1">
      <alignment vertical="center"/>
    </xf>
    <xf numFmtId="0" fontId="58" fillId="0" borderId="17" xfId="0" applyFont="1" applyBorder="1" applyAlignment="1">
      <alignment vertical="center"/>
    </xf>
    <xf numFmtId="0" fontId="0" fillId="0" borderId="18" xfId="0" applyFill="1" applyBorder="1" applyAlignment="1">
      <alignment vertical="center"/>
    </xf>
    <xf numFmtId="0" fontId="71" fillId="14" borderId="19" xfId="5"/>
    <xf numFmtId="0" fontId="71" fillId="14" borderId="21" xfId="5" applyBorder="1"/>
    <xf numFmtId="0" fontId="0" fillId="0" borderId="11" xfId="0" applyBorder="1"/>
    <xf numFmtId="0" fontId="0" fillId="0" borderId="17" xfId="0" applyBorder="1"/>
    <xf numFmtId="0" fontId="0" fillId="0" borderId="12" xfId="0" applyBorder="1"/>
    <xf numFmtId="49" fontId="0" fillId="0" borderId="17" xfId="0" applyNumberFormat="1" applyFill="1" applyBorder="1" applyAlignment="1"/>
    <xf numFmtId="49" fontId="0" fillId="0" borderId="12" xfId="0" applyNumberFormat="1" applyFill="1" applyBorder="1" applyAlignment="1"/>
    <xf numFmtId="0" fontId="55" fillId="0" borderId="0" xfId="0" applyFont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2" borderId="0" xfId="0" applyFill="1" applyBorder="1" applyAlignment="1"/>
    <xf numFmtId="0" fontId="62" fillId="2" borderId="0" xfId="0" applyFont="1" applyFill="1" applyBorder="1" applyAlignment="1"/>
    <xf numFmtId="0" fontId="0" fillId="2" borderId="0" xfId="0" quotePrefix="1" applyFill="1" applyBorder="1" applyAlignment="1"/>
    <xf numFmtId="0" fontId="0" fillId="9" borderId="2" xfId="0" applyFill="1" applyBorder="1" applyAlignment="1"/>
    <xf numFmtId="0" fontId="0" fillId="9" borderId="2" xfId="0" applyFill="1" applyBorder="1"/>
    <xf numFmtId="0" fontId="0" fillId="9" borderId="9" xfId="0" applyFill="1" applyBorder="1" applyAlignment="1"/>
    <xf numFmtId="0" fontId="0" fillId="9" borderId="9" xfId="0" applyFill="1" applyBorder="1"/>
    <xf numFmtId="0" fontId="54" fillId="0" borderId="12" xfId="0" applyFont="1" applyBorder="1" applyAlignment="1">
      <alignment vertical="center"/>
    </xf>
    <xf numFmtId="0" fontId="61" fillId="0" borderId="0" xfId="0" applyFont="1"/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quotePrefix="1" applyFill="1" applyBorder="1" applyAlignment="1">
      <alignment horizontal="center" vertical="center"/>
    </xf>
    <xf numFmtId="0" fontId="0" fillId="9" borderId="0" xfId="0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53" fillId="0" borderId="0" xfId="0" applyFont="1" applyBorder="1" applyAlignment="1"/>
    <xf numFmtId="0" fontId="53" fillId="0" borderId="0" xfId="0" applyFont="1" applyFill="1" applyBorder="1" applyAlignment="1"/>
    <xf numFmtId="0" fontId="0" fillId="7" borderId="0" xfId="0" applyFill="1" applyBorder="1" applyAlignment="1"/>
    <xf numFmtId="0" fontId="62" fillId="7" borderId="0" xfId="0" applyFont="1" applyFill="1" applyBorder="1" applyAlignment="1"/>
    <xf numFmtId="0" fontId="0" fillId="7" borderId="0" xfId="0" quotePrefix="1" applyFill="1" applyBorder="1" applyAlignment="1"/>
    <xf numFmtId="0" fontId="0" fillId="7" borderId="0" xfId="0" applyFill="1" applyBorder="1"/>
    <xf numFmtId="0" fontId="53" fillId="0" borderId="0" xfId="0" applyFont="1"/>
    <xf numFmtId="0" fontId="53" fillId="0" borderId="0" xfId="0" quotePrefix="1" applyFont="1" applyBorder="1" applyAlignment="1"/>
    <xf numFmtId="0" fontId="53" fillId="0" borderId="0" xfId="0" applyFont="1" applyFill="1" applyBorder="1" applyAlignment="1">
      <alignment wrapText="1"/>
    </xf>
    <xf numFmtId="0" fontId="53" fillId="0" borderId="0" xfId="0" applyFont="1" applyBorder="1"/>
    <xf numFmtId="0" fontId="53" fillId="0" borderId="0" xfId="0" applyFont="1" applyFill="1" applyBorder="1"/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quotePrefix="1" applyFill="1" applyBorder="1" applyAlignment="1">
      <alignment horizontal="center" vertical="center"/>
    </xf>
    <xf numFmtId="0" fontId="52" fillId="0" borderId="0" xfId="0" applyFont="1" applyBorder="1" applyAlignment="1"/>
    <xf numFmtId="0" fontId="52" fillId="0" borderId="0" xfId="0" applyFont="1" applyFill="1" applyBorder="1" applyAlignment="1"/>
    <xf numFmtId="0" fontId="52" fillId="0" borderId="0" xfId="0" applyFont="1" applyFill="1"/>
    <xf numFmtId="0" fontId="52" fillId="0" borderId="0" xfId="1" applyFont="1"/>
    <xf numFmtId="0" fontId="52" fillId="0" borderId="0" xfId="0" applyFont="1" applyFill="1" applyBorder="1"/>
    <xf numFmtId="0" fontId="52" fillId="0" borderId="0" xfId="0" applyFont="1" applyBorder="1"/>
    <xf numFmtId="0" fontId="51" fillId="0" borderId="0" xfId="0" applyFont="1" applyFill="1" applyBorder="1"/>
    <xf numFmtId="0" fontId="51" fillId="0" borderId="0" xfId="0" applyFont="1" applyBorder="1"/>
    <xf numFmtId="0" fontId="51" fillId="0" borderId="0" xfId="0" applyFont="1" applyFill="1" applyBorder="1" applyAlignment="1"/>
    <xf numFmtId="0" fontId="51" fillId="0" borderId="0" xfId="0" applyFont="1" applyFill="1"/>
    <xf numFmtId="0" fontId="51" fillId="0" borderId="0" xfId="1" applyFont="1"/>
    <xf numFmtId="0" fontId="0" fillId="0" borderId="0" xfId="0" applyFill="1" applyBorder="1" applyAlignment="1">
      <alignment horizontal="center" vertical="center"/>
    </xf>
    <xf numFmtId="0" fontId="72" fillId="0" borderId="0" xfId="2" applyFont="1" applyFill="1" applyBorder="1" applyAlignment="1"/>
    <xf numFmtId="49" fontId="73" fillId="0" borderId="0" xfId="0" applyNumberFormat="1" applyFont="1" applyFill="1" applyBorder="1" applyAlignment="1"/>
    <xf numFmtId="0" fontId="73" fillId="0" borderId="0" xfId="0" applyFont="1" applyFill="1" applyBorder="1" applyAlignment="1"/>
    <xf numFmtId="0" fontId="67" fillId="0" borderId="0" xfId="0" applyFont="1" applyFill="1" applyBorder="1"/>
    <xf numFmtId="0" fontId="67" fillId="0" borderId="0" xfId="0" applyFont="1" applyFill="1" applyBorder="1" applyAlignment="1">
      <alignment wrapText="1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Alignment="1">
      <alignment wrapText="1"/>
    </xf>
    <xf numFmtId="0" fontId="0" fillId="0" borderId="0" xfId="1" applyFont="1" applyFill="1"/>
    <xf numFmtId="0" fontId="65" fillId="0" borderId="0" xfId="0" applyFont="1" applyFill="1"/>
    <xf numFmtId="0" fontId="0" fillId="0" borderId="0" xfId="0" applyFill="1" applyBorder="1" applyAlignment="1">
      <alignment horizontal="left" vertical="center" wrapText="1"/>
    </xf>
    <xf numFmtId="0" fontId="50" fillId="0" borderId="0" xfId="0" applyFont="1" applyFill="1" applyBorder="1" applyAlignment="1"/>
    <xf numFmtId="0" fontId="50" fillId="0" borderId="0" xfId="0" applyFont="1" applyBorder="1" applyAlignment="1"/>
    <xf numFmtId="0" fontId="50" fillId="0" borderId="0" xfId="0" quotePrefix="1" applyFont="1" applyFill="1" applyBorder="1" applyAlignment="1"/>
    <xf numFmtId="0" fontId="74" fillId="0" borderId="0" xfId="2" applyFont="1" applyFill="1" applyBorder="1" applyAlignment="1"/>
    <xf numFmtId="0" fontId="75" fillId="0" borderId="0" xfId="0" applyFont="1" applyFill="1" applyBorder="1" applyAlignment="1"/>
    <xf numFmtId="0" fontId="56" fillId="0" borderId="0" xfId="0" applyFont="1" applyFill="1" applyBorder="1"/>
    <xf numFmtId="0" fontId="0" fillId="15" borderId="0" xfId="0" applyFill="1" applyBorder="1" applyAlignment="1"/>
    <xf numFmtId="0" fontId="65" fillId="9" borderId="0" xfId="0" applyFont="1" applyFill="1" applyBorder="1" applyAlignment="1">
      <alignment horizontal="center"/>
    </xf>
    <xf numFmtId="0" fontId="65" fillId="0" borderId="0" xfId="0" applyFont="1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vertical="top"/>
    </xf>
    <xf numFmtId="0" fontId="0" fillId="0" borderId="0" xfId="0" applyBorder="1" applyAlignment="1">
      <alignment vertical="top"/>
    </xf>
    <xf numFmtId="49" fontId="0" fillId="16" borderId="0" xfId="0" quotePrefix="1" applyNumberFormat="1" applyFill="1" applyBorder="1" applyAlignment="1">
      <alignment horizontal="left" vertical="top"/>
    </xf>
    <xf numFmtId="0" fontId="65" fillId="15" borderId="0" xfId="0" applyFont="1" applyFill="1" applyBorder="1" applyAlignment="1"/>
    <xf numFmtId="49" fontId="0" fillId="0" borderId="0" xfId="0" applyNumberFormat="1" applyBorder="1" applyAlignment="1">
      <alignment horizontal="left" vertical="center"/>
    </xf>
    <xf numFmtId="49" fontId="67" fillId="16" borderId="0" xfId="0" quotePrefix="1" applyNumberFormat="1" applyFont="1" applyFill="1" applyBorder="1" applyAlignment="1">
      <alignment horizontal="left" vertical="center"/>
    </xf>
    <xf numFmtId="49" fontId="0" fillId="0" borderId="0" xfId="0" applyNumberFormat="1" applyFill="1" applyBorder="1" applyAlignment="1">
      <alignment horizontal="left" vertical="center"/>
    </xf>
    <xf numFmtId="49" fontId="0" fillId="16" borderId="0" xfId="0" quotePrefix="1" applyNumberFormat="1" applyFill="1" applyBorder="1" applyAlignment="1">
      <alignment horizontal="left" vertical="center"/>
    </xf>
    <xf numFmtId="49" fontId="0" fillId="0" borderId="0" xfId="0" quotePrefix="1" applyNumberFormat="1" applyFill="1" applyBorder="1" applyAlignment="1">
      <alignment horizontal="left" vertical="center"/>
    </xf>
    <xf numFmtId="49" fontId="0" fillId="16" borderId="0" xfId="0" applyNumberFormat="1" applyFill="1" applyBorder="1" applyAlignment="1">
      <alignment horizontal="left" vertical="center"/>
    </xf>
    <xf numFmtId="0" fontId="71" fillId="17" borderId="22" xfId="3" applyFont="1" applyFill="1" applyBorder="1"/>
    <xf numFmtId="0" fontId="71" fillId="17" borderId="23" xfId="3" applyFont="1" applyFill="1" applyBorder="1"/>
    <xf numFmtId="0" fontId="71" fillId="17" borderId="10" xfId="3" applyFont="1" applyFill="1" applyBorder="1"/>
    <xf numFmtId="0" fontId="71" fillId="17" borderId="0" xfId="3" applyFont="1" applyFill="1" applyBorder="1"/>
    <xf numFmtId="0" fontId="71" fillId="17" borderId="0" xfId="3" applyFont="1" applyFill="1"/>
    <xf numFmtId="0" fontId="57" fillId="0" borderId="0" xfId="3" applyFill="1"/>
    <xf numFmtId="0" fontId="49" fillId="0" borderId="0" xfId="0" applyFont="1" applyFill="1" applyBorder="1" applyAlignment="1"/>
    <xf numFmtId="0" fontId="0" fillId="0" borderId="0" xfId="0" applyBorder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61" fillId="0" borderId="0" xfId="2" applyFont="1" applyFill="1" applyBorder="1" applyAlignment="1"/>
    <xf numFmtId="0" fontId="49" fillId="0" borderId="0" xfId="0" quotePrefix="1" applyFont="1" applyFill="1" applyBorder="1" applyAlignment="1"/>
    <xf numFmtId="0" fontId="0" fillId="0" borderId="0" xfId="0" applyBorder="1" applyAlignment="1">
      <alignment horizontal="center" vertical="center"/>
    </xf>
    <xf numFmtId="0" fontId="0" fillId="9" borderId="24" xfId="0" applyFill="1" applyBorder="1"/>
    <xf numFmtId="49" fontId="65" fillId="9" borderId="0" xfId="0" applyNumberFormat="1" applyFont="1" applyFill="1" applyBorder="1" applyAlignment="1">
      <alignment horizontal="center" vertical="center"/>
    </xf>
    <xf numFmtId="49" fontId="65" fillId="9" borderId="0" xfId="0" applyNumberFormat="1" applyFont="1" applyFill="1" applyBorder="1" applyAlignment="1">
      <alignment horizontal="center"/>
    </xf>
    <xf numFmtId="0" fontId="0" fillId="0" borderId="15" xfId="0" applyFill="1" applyBorder="1" applyAlignment="1">
      <alignment vertical="center"/>
    </xf>
    <xf numFmtId="0" fontId="0" fillId="11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71" fillId="9" borderId="0" xfId="3" applyFont="1" applyFill="1"/>
    <xf numFmtId="0" fontId="0" fillId="9" borderId="0" xfId="0" applyFill="1"/>
    <xf numFmtId="0" fontId="71" fillId="11" borderId="0" xfId="3" applyFont="1" applyFill="1"/>
    <xf numFmtId="0" fontId="0" fillId="11" borderId="0" xfId="0" applyFill="1"/>
    <xf numFmtId="0" fontId="0" fillId="2" borderId="0" xfId="0" applyFill="1" applyAlignment="1">
      <alignment horizontal="center"/>
    </xf>
    <xf numFmtId="0" fontId="72" fillId="2" borderId="0" xfId="3" applyFont="1" applyFill="1" applyAlignment="1">
      <alignment horizontal="center"/>
    </xf>
    <xf numFmtId="0" fontId="71" fillId="17" borderId="25" xfId="3" applyFont="1" applyFill="1" applyBorder="1"/>
    <xf numFmtId="0" fontId="0" fillId="0" borderId="26" xfId="0" applyBorder="1"/>
    <xf numFmtId="0" fontId="0" fillId="0" borderId="3" xfId="0" applyBorder="1"/>
    <xf numFmtId="0" fontId="0" fillId="9" borderId="3" xfId="0" applyFill="1" applyBorder="1"/>
    <xf numFmtId="0" fontId="0" fillId="11" borderId="3" xfId="0" applyFill="1" applyBorder="1"/>
    <xf numFmtId="0" fontId="0" fillId="0" borderId="4" xfId="0" applyBorder="1"/>
    <xf numFmtId="0" fontId="0" fillId="11" borderId="0" xfId="0" applyFill="1" applyBorder="1"/>
    <xf numFmtId="0" fontId="0" fillId="0" borderId="28" xfId="0" applyBorder="1"/>
    <xf numFmtId="0" fontId="0" fillId="0" borderId="29" xfId="0" applyBorder="1"/>
    <xf numFmtId="0" fontId="0" fillId="9" borderId="29" xfId="0" applyFill="1" applyBorder="1"/>
    <xf numFmtId="0" fontId="0" fillId="11" borderId="29" xfId="0" applyFill="1" applyBorder="1"/>
    <xf numFmtId="0" fontId="0" fillId="0" borderId="3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2" borderId="0" xfId="0" applyFill="1" applyAlignment="1">
      <alignment wrapText="1"/>
    </xf>
    <xf numFmtId="0" fontId="0" fillId="2" borderId="0" xfId="0" applyFill="1"/>
    <xf numFmtId="0" fontId="60" fillId="2" borderId="0" xfId="1" applyFill="1" applyAlignment="1">
      <alignment horizontal="center"/>
    </xf>
    <xf numFmtId="0" fontId="62" fillId="0" borderId="14" xfId="0" applyFont="1" applyFill="1" applyBorder="1" applyAlignment="1"/>
    <xf numFmtId="0" fontId="0" fillId="9" borderId="0" xfId="0" applyFill="1" applyBorder="1" applyAlignment="1">
      <alignment vertical="center"/>
    </xf>
    <xf numFmtId="0" fontId="70" fillId="13" borderId="15" xfId="4" applyBorder="1" applyAlignment="1">
      <alignment vertical="center"/>
    </xf>
    <xf numFmtId="0" fontId="0" fillId="9" borderId="15" xfId="0" applyFill="1" applyBorder="1" applyAlignment="1">
      <alignment vertical="center"/>
    </xf>
    <xf numFmtId="49" fontId="65" fillId="0" borderId="0" xfId="0" applyNumberFormat="1" applyFont="1" applyFill="1" applyBorder="1" applyAlignment="1">
      <alignment horizontal="center" vertical="center"/>
    </xf>
    <xf numFmtId="49" fontId="65" fillId="0" borderId="0" xfId="0" applyNumberFormat="1" applyFont="1" applyFill="1" applyBorder="1" applyAlignment="1">
      <alignment horizontal="center"/>
    </xf>
    <xf numFmtId="0" fontId="48" fillId="0" borderId="0" xfId="3" applyFont="1" applyFill="1"/>
    <xf numFmtId="0" fontId="47" fillId="0" borderId="0" xfId="0" applyFont="1" applyBorder="1" applyAlignment="1">
      <alignment vertical="center"/>
    </xf>
    <xf numFmtId="49" fontId="0" fillId="0" borderId="15" xfId="0" applyNumberFormat="1" applyFill="1" applyBorder="1" applyAlignment="1">
      <alignment wrapText="1"/>
    </xf>
    <xf numFmtId="0" fontId="47" fillId="0" borderId="0" xfId="0" applyFont="1" applyFill="1" applyBorder="1" applyAlignment="1">
      <alignment vertical="center"/>
    </xf>
    <xf numFmtId="0" fontId="46" fillId="0" borderId="0" xfId="0" applyFont="1" applyBorder="1" applyAlignment="1">
      <alignment vertical="center"/>
    </xf>
    <xf numFmtId="0" fontId="60" fillId="9" borderId="0" xfId="1" applyFill="1" applyAlignment="1">
      <alignment horizontal="center"/>
    </xf>
    <xf numFmtId="0" fontId="45" fillId="0" borderId="0" xfId="0" applyFont="1" applyBorder="1" applyAlignment="1">
      <alignment vertical="center"/>
    </xf>
    <xf numFmtId="0" fontId="0" fillId="0" borderId="0" xfId="0" applyBorder="1" applyAlignment="1">
      <alignment horizontal="right" vertical="center"/>
    </xf>
    <xf numFmtId="0" fontId="0" fillId="0" borderId="0" xfId="0" applyFill="1" applyBorder="1" applyAlignment="1">
      <alignment horizontal="center" vertical="center"/>
    </xf>
    <xf numFmtId="0" fontId="44" fillId="0" borderId="0" xfId="0" applyFont="1" applyBorder="1" applyAlignment="1"/>
    <xf numFmtId="0" fontId="65" fillId="0" borderId="0" xfId="0" applyFont="1" applyBorder="1"/>
    <xf numFmtId="0" fontId="65" fillId="0" borderId="0" xfId="0" applyFont="1"/>
    <xf numFmtId="0" fontId="0" fillId="0" borderId="0" xfId="0" applyFill="1" applyBorder="1" applyAlignment="1">
      <alignment horizontal="center" vertical="center"/>
    </xf>
    <xf numFmtId="0" fontId="42" fillId="0" borderId="0" xfId="0" applyFont="1" applyFill="1" applyBorder="1" applyAlignment="1"/>
    <xf numFmtId="0" fontId="42" fillId="0" borderId="0" xfId="0" applyFont="1" applyFill="1" applyBorder="1"/>
    <xf numFmtId="0" fontId="0" fillId="10" borderId="0" xfId="0" applyFill="1" applyBorder="1" applyAlignment="1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0" xfId="0" quotePrefix="1" applyFill="1" applyBorder="1" applyAlignment="1">
      <alignment horizontal="center" vertical="center"/>
    </xf>
    <xf numFmtId="0" fontId="41" fillId="0" borderId="0" xfId="0" applyFont="1" applyBorder="1" applyAlignment="1"/>
    <xf numFmtId="0" fontId="0" fillId="0" borderId="0" xfId="0" applyFill="1" applyBorder="1" applyAlignment="1">
      <alignment vertical="center" wrapText="1"/>
    </xf>
    <xf numFmtId="0" fontId="61" fillId="19" borderId="0" xfId="2" applyFill="1" applyBorder="1" applyAlignment="1"/>
    <xf numFmtId="0" fontId="0" fillId="0" borderId="0" xfId="0" quotePrefix="1" applyFill="1" applyBorder="1"/>
    <xf numFmtId="0" fontId="49" fillId="0" borderId="0" xfId="0" applyFont="1" applyFill="1" applyBorder="1" applyAlignment="1">
      <alignment vertical="center"/>
    </xf>
    <xf numFmtId="0" fontId="61" fillId="6" borderId="0" xfId="2" applyFill="1" applyBorder="1" applyAlignment="1"/>
    <xf numFmtId="49" fontId="0" fillId="6" borderId="0" xfId="0" applyNumberFormat="1" applyFill="1" applyBorder="1" applyAlignment="1"/>
    <xf numFmtId="49" fontId="0" fillId="6" borderId="0" xfId="0" quotePrefix="1" applyNumberFormat="1" applyFill="1" applyBorder="1" applyAlignment="1"/>
    <xf numFmtId="0" fontId="76" fillId="6" borderId="0" xfId="2" applyFont="1" applyFill="1" applyBorder="1" applyAlignment="1"/>
    <xf numFmtId="0" fontId="39" fillId="0" borderId="0" xfId="0" applyFont="1" applyBorder="1"/>
    <xf numFmtId="0" fontId="0" fillId="0" borderId="0" xfId="0" applyFill="1" applyBorder="1" applyAlignment="1">
      <alignment horizontal="left" vertical="top" wrapText="1"/>
    </xf>
    <xf numFmtId="0" fontId="0" fillId="0" borderId="2" xfId="0" applyBorder="1"/>
    <xf numFmtId="0" fontId="0" fillId="0" borderId="2" xfId="0" applyFill="1" applyBorder="1"/>
    <xf numFmtId="0" fontId="0" fillId="9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2" xfId="0" applyFill="1" applyBorder="1"/>
    <xf numFmtId="0" fontId="0" fillId="0" borderId="0" xfId="0" applyFill="1" applyBorder="1" applyAlignment="1">
      <alignment horizontal="left" vertical="top"/>
    </xf>
    <xf numFmtId="0" fontId="37" fillId="0" borderId="0" xfId="0" applyFont="1" applyFill="1" applyBorder="1" applyAlignment="1"/>
    <xf numFmtId="0" fontId="36" fillId="0" borderId="0" xfId="0" applyFont="1" applyFill="1" applyBorder="1" applyAlignment="1"/>
    <xf numFmtId="0" fontId="36" fillId="0" borderId="0" xfId="1" applyFont="1"/>
    <xf numFmtId="0" fontId="0" fillId="7" borderId="0" xfId="0" applyFill="1" applyAlignment="1">
      <alignment vertical="center"/>
    </xf>
    <xf numFmtId="0" fontId="0" fillId="0" borderId="0" xfId="0" applyFill="1" applyBorder="1" applyAlignment="1">
      <alignment horizontal="center" vertical="center"/>
    </xf>
    <xf numFmtId="0" fontId="61" fillId="2" borderId="0" xfId="2" applyFill="1" applyBorder="1" applyAlignment="1"/>
    <xf numFmtId="0" fontId="35" fillId="2" borderId="0" xfId="0" applyFont="1" applyFill="1" applyBorder="1" applyAlignment="1"/>
    <xf numFmtId="0" fontId="33" fillId="0" borderId="0" xfId="0" applyFont="1" applyFill="1" applyBorder="1"/>
    <xf numFmtId="0" fontId="0" fillId="11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60" fillId="11" borderId="0" xfId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wrapText="1"/>
    </xf>
    <xf numFmtId="0" fontId="0" fillId="0" borderId="0" xfId="0" applyAlignment="1">
      <alignment wrapText="1"/>
    </xf>
    <xf numFmtId="0" fontId="0" fillId="21" borderId="0" xfId="0" applyFill="1" applyAlignment="1">
      <alignment wrapText="1"/>
    </xf>
    <xf numFmtId="0" fontId="71" fillId="17" borderId="0" xfId="7" applyFont="1" applyFill="1"/>
    <xf numFmtId="0" fontId="71" fillId="17" borderId="0" xfId="7" applyFont="1" applyFill="1" applyBorder="1"/>
    <xf numFmtId="0" fontId="71" fillId="17" borderId="25" xfId="7" applyFont="1" applyFill="1" applyBorder="1"/>
    <xf numFmtId="0" fontId="71" fillId="11" borderId="0" xfId="7" applyFont="1" applyFill="1"/>
    <xf numFmtId="0" fontId="72" fillId="2" borderId="0" xfId="7" applyFont="1" applyFill="1" applyAlignment="1">
      <alignment horizontal="center"/>
    </xf>
    <xf numFmtId="0" fontId="71" fillId="9" borderId="0" xfId="7" applyFont="1" applyFill="1"/>
    <xf numFmtId="0" fontId="71" fillId="17" borderId="0" xfId="7" applyFont="1" applyFill="1" applyAlignment="1">
      <alignment horizontal="left"/>
    </xf>
    <xf numFmtId="0" fontId="32" fillId="0" borderId="0" xfId="0" applyFont="1" applyFill="1" applyBorder="1"/>
    <xf numFmtId="0" fontId="71" fillId="17" borderId="0" xfId="7" applyFont="1" applyFill="1" applyAlignment="1">
      <alignment horizontal="center"/>
    </xf>
    <xf numFmtId="0" fontId="31" fillId="0" borderId="0" xfId="0" applyFont="1" applyFill="1" applyBorder="1" applyAlignment="1"/>
    <xf numFmtId="0" fontId="30" fillId="0" borderId="0" xfId="0" applyFont="1" applyBorder="1" applyAlignment="1"/>
    <xf numFmtId="0" fontId="28" fillId="0" borderId="0" xfId="0" applyFont="1" applyBorder="1"/>
    <xf numFmtId="0" fontId="0" fillId="0" borderId="0" xfId="0" quotePrefix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26" fillId="0" borderId="0" xfId="0" applyFont="1" applyBorder="1" applyAlignment="1">
      <alignment vertical="center"/>
    </xf>
    <xf numFmtId="0" fontId="0" fillId="23" borderId="0" xfId="0" applyFill="1" applyBorder="1" applyAlignment="1">
      <alignment horizontal="center"/>
    </xf>
    <xf numFmtId="0" fontId="25" fillId="0" borderId="0" xfId="0" applyFont="1" applyFill="1" applyBorder="1" applyAlignment="1"/>
    <xf numFmtId="0" fontId="24" fillId="0" borderId="0" xfId="0" applyFont="1" applyBorder="1" applyAlignment="1"/>
    <xf numFmtId="0" fontId="23" fillId="2" borderId="0" xfId="0" applyFont="1" applyFill="1" applyBorder="1" applyAlignment="1">
      <alignment vertical="center"/>
    </xf>
    <xf numFmtId="0" fontId="53" fillId="0" borderId="4" xfId="0" applyFont="1" applyFill="1" applyBorder="1" applyAlignment="1"/>
    <xf numFmtId="0" fontId="0" fillId="0" borderId="29" xfId="0" applyFill="1" applyBorder="1"/>
    <xf numFmtId="0" fontId="65" fillId="12" borderId="0" xfId="0" applyFont="1" applyFill="1" applyBorder="1" applyAlignment="1"/>
    <xf numFmtId="0" fontId="18" fillId="0" borderId="0" xfId="0" applyFont="1" applyBorder="1" applyAlignment="1">
      <alignment vertical="center"/>
    </xf>
    <xf numFmtId="0" fontId="0" fillId="0" borderId="0" xfId="0" applyAlignment="1">
      <alignment horizontal="center"/>
    </xf>
    <xf numFmtId="0" fontId="0" fillId="0" borderId="4" xfId="0" applyFill="1" applyBorder="1"/>
    <xf numFmtId="49" fontId="0" fillId="0" borderId="0" xfId="0" applyNumberFormat="1" applyFill="1" applyBorder="1"/>
    <xf numFmtId="0" fontId="0" fillId="0" borderId="4" xfId="0" applyFill="1" applyBorder="1" applyAlignment="1">
      <alignment horizontal="left" vertical="top"/>
    </xf>
    <xf numFmtId="0" fontId="0" fillId="0" borderId="31" xfId="0" applyFill="1" applyBorder="1" applyAlignment="1">
      <alignment horizontal="left" vertical="top"/>
    </xf>
    <xf numFmtId="0" fontId="0" fillId="0" borderId="17" xfId="0" applyFill="1" applyBorder="1"/>
    <xf numFmtId="0" fontId="0" fillId="0" borderId="32" xfId="0" applyFill="1" applyBorder="1" applyAlignment="1">
      <alignment horizontal="left" vertical="top"/>
    </xf>
    <xf numFmtId="0" fontId="0" fillId="0" borderId="12" xfId="0" applyFill="1" applyBorder="1"/>
    <xf numFmtId="0" fontId="0" fillId="0" borderId="28" xfId="0" applyFill="1" applyBorder="1" applyAlignment="1">
      <alignment horizontal="left" vertical="top"/>
    </xf>
    <xf numFmtId="0" fontId="0" fillId="0" borderId="17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29" xfId="0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70" fillId="9" borderId="0" xfId="4" applyFill="1" applyBorder="1" applyAlignment="1">
      <alignment vertical="center"/>
    </xf>
    <xf numFmtId="0" fontId="73" fillId="9" borderId="0" xfId="4" applyFont="1" applyFill="1" applyBorder="1" applyAlignment="1">
      <alignment vertical="center"/>
    </xf>
    <xf numFmtId="0" fontId="0" fillId="0" borderId="0" xfId="0" applyAlignment="1">
      <alignment horizontal="center"/>
    </xf>
    <xf numFmtId="49" fontId="0" fillId="4" borderId="0" xfId="0" applyNumberFormat="1" applyFill="1" applyBorder="1" applyAlignment="1"/>
    <xf numFmtId="0" fontId="0" fillId="0" borderId="0" xfId="0" applyFill="1" applyBorder="1" applyAlignment="1">
      <alignment horizontal="center" vertical="center"/>
    </xf>
    <xf numFmtId="0" fontId="0" fillId="0" borderId="0" xfId="0" applyFont="1" applyFill="1" applyBorder="1"/>
    <xf numFmtId="0" fontId="0" fillId="0" borderId="0" xfId="0" applyFont="1" applyFill="1" applyBorder="1" applyAlignment="1">
      <alignment horizontal="center"/>
    </xf>
    <xf numFmtId="0" fontId="17" fillId="0" borderId="0" xfId="0" applyFont="1" applyBorder="1"/>
    <xf numFmtId="0" fontId="0" fillId="0" borderId="4" xfId="0" applyFont="1" applyFill="1" applyBorder="1"/>
    <xf numFmtId="0" fontId="16" fillId="0" borderId="0" xfId="0" applyFont="1" applyBorder="1" applyAlignment="1"/>
    <xf numFmtId="0" fontId="16" fillId="0" borderId="0" xfId="0" applyFont="1" applyFill="1" applyBorder="1" applyAlignment="1"/>
    <xf numFmtId="0" fontId="0" fillId="0" borderId="0" xfId="0" applyAlignment="1">
      <alignment horizontal="center"/>
    </xf>
    <xf numFmtId="0" fontId="15" fillId="0" borderId="0" xfId="0" applyFont="1" applyBorder="1" applyAlignment="1">
      <alignment vertical="center"/>
    </xf>
    <xf numFmtId="0" fontId="15" fillId="0" borderId="17" xfId="0" applyFont="1" applyBorder="1" applyAlignment="1">
      <alignment vertical="center"/>
    </xf>
    <xf numFmtId="0" fontId="14" fillId="0" borderId="0" xfId="0" applyFont="1" applyBorder="1" applyAlignment="1"/>
    <xf numFmtId="0" fontId="0" fillId="2" borderId="29" xfId="0" applyFill="1" applyBorder="1"/>
    <xf numFmtId="0" fontId="0" fillId="2" borderId="29" xfId="0" applyFill="1" applyBorder="1" applyAlignment="1">
      <alignment horizontal="center"/>
    </xf>
    <xf numFmtId="0" fontId="0" fillId="16" borderId="2" xfId="0" applyFill="1" applyBorder="1"/>
    <xf numFmtId="0" fontId="0" fillId="2" borderId="0" xfId="0" applyFill="1" applyBorder="1" applyAlignment="1">
      <alignment horizontal="center"/>
    </xf>
    <xf numFmtId="0" fontId="73" fillId="0" borderId="0" xfId="2" applyFont="1" applyFill="1" applyBorder="1" applyAlignment="1"/>
    <xf numFmtId="0" fontId="13" fillId="0" borderId="0" xfId="0" applyFont="1" applyFill="1" applyBorder="1"/>
    <xf numFmtId="0" fontId="13" fillId="0" borderId="0" xfId="0" applyFont="1" applyFill="1" applyBorder="1" applyAlignment="1"/>
    <xf numFmtId="0" fontId="11" fillId="0" borderId="0" xfId="0" applyFont="1" applyFill="1" applyBorder="1" applyAlignment="1"/>
    <xf numFmtId="0" fontId="0" fillId="0" borderId="0" xfId="0" applyFill="1" applyBorder="1" applyAlignment="1">
      <alignment horizontal="center" vertical="center"/>
    </xf>
    <xf numFmtId="0" fontId="8" fillId="0" borderId="0" xfId="0" applyFont="1" applyFill="1" applyBorder="1"/>
    <xf numFmtId="0" fontId="0" fillId="0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 vertical="center"/>
    </xf>
    <xf numFmtId="49" fontId="0" fillId="16" borderId="0" xfId="0" quotePrefix="1" applyNumberFormat="1" applyFill="1" applyAlignment="1">
      <alignment horizontal="left" vertical="center"/>
    </xf>
    <xf numFmtId="0" fontId="73" fillId="20" borderId="2" xfId="0" applyFont="1" applyFill="1" applyBorder="1"/>
    <xf numFmtId="49" fontId="0" fillId="20" borderId="0" xfId="0" applyNumberFormat="1" applyFill="1"/>
    <xf numFmtId="0" fontId="0" fillId="20" borderId="0" xfId="0" quotePrefix="1" applyFill="1"/>
    <xf numFmtId="0" fontId="0" fillId="20" borderId="0" xfId="0" applyFill="1"/>
    <xf numFmtId="0" fontId="0" fillId="20" borderId="0" xfId="0" applyFill="1" applyAlignment="1">
      <alignment horizontal="center"/>
    </xf>
    <xf numFmtId="0" fontId="0" fillId="2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15" borderId="0" xfId="0" applyFill="1"/>
    <xf numFmtId="0" fontId="0" fillId="6" borderId="0" xfId="0" applyFill="1"/>
    <xf numFmtId="0" fontId="73" fillId="24" borderId="2" xfId="0" applyFont="1" applyFill="1" applyBorder="1"/>
    <xf numFmtId="49" fontId="0" fillId="0" borderId="0" xfId="0" applyNumberFormat="1"/>
    <xf numFmtId="0" fontId="0" fillId="24" borderId="2" xfId="0" applyFill="1" applyBorder="1"/>
    <xf numFmtId="0" fontId="0" fillId="6" borderId="0" xfId="0" applyFill="1" applyAlignment="1">
      <alignment horizontal="center" vertical="center"/>
    </xf>
    <xf numFmtId="0" fontId="6" fillId="0" borderId="0" xfId="0" applyFont="1" applyFill="1" applyBorder="1" applyAlignment="1"/>
    <xf numFmtId="0" fontId="6" fillId="0" borderId="0" xfId="0" quotePrefix="1" applyFont="1" applyFill="1" applyBorder="1" applyAlignment="1"/>
    <xf numFmtId="0" fontId="78" fillId="16" borderId="0" xfId="0" applyFont="1" applyFill="1"/>
    <xf numFmtId="0" fontId="6" fillId="0" borderId="0" xfId="0" applyFont="1" applyFill="1" applyBorder="1"/>
    <xf numFmtId="49" fontId="0" fillId="11" borderId="0" xfId="0" applyNumberFormat="1" applyFill="1" applyAlignment="1">
      <alignment horizontal="left" vertical="center"/>
    </xf>
    <xf numFmtId="0" fontId="6" fillId="0" borderId="0" xfId="0" applyFont="1"/>
    <xf numFmtId="0" fontId="73" fillId="0" borderId="0" xfId="0" applyFont="1" applyFill="1"/>
    <xf numFmtId="0" fontId="73" fillId="0" borderId="0" xfId="0" applyFont="1"/>
    <xf numFmtId="49" fontId="0" fillId="0" borderId="0" xfId="0" applyNumberFormat="1" applyFill="1"/>
    <xf numFmtId="49" fontId="0" fillId="25" borderId="0" xfId="0" applyNumberFormat="1" applyFill="1" applyAlignment="1">
      <alignment horizontal="left" vertical="center"/>
    </xf>
    <xf numFmtId="0" fontId="0" fillId="25" borderId="0" xfId="0" applyFill="1"/>
    <xf numFmtId="49" fontId="0" fillId="26" borderId="0" xfId="0" applyNumberFormat="1" applyFill="1" applyAlignment="1">
      <alignment horizontal="left" vertical="center"/>
    </xf>
    <xf numFmtId="49" fontId="0" fillId="27" borderId="0" xfId="0" applyNumberFormat="1" applyFill="1" applyAlignment="1">
      <alignment horizontal="left" vertical="center"/>
    </xf>
    <xf numFmtId="0" fontId="6" fillId="0" borderId="0" xfId="0" applyFont="1" applyBorder="1"/>
    <xf numFmtId="0" fontId="0" fillId="6" borderId="0" xfId="0" applyFill="1" applyBorder="1" applyAlignment="1">
      <alignment vertical="center"/>
    </xf>
    <xf numFmtId="0" fontId="23" fillId="10" borderId="0" xfId="0" applyFont="1" applyFill="1" applyBorder="1" applyAlignment="1">
      <alignment vertical="center"/>
    </xf>
    <xf numFmtId="0" fontId="65" fillId="0" borderId="0" xfId="0" applyFont="1" applyFill="1" applyBorder="1" applyAlignment="1">
      <alignment horizontal="left" vertical="center"/>
    </xf>
    <xf numFmtId="0" fontId="20" fillId="0" borderId="0" xfId="0" applyFont="1" applyFill="1" applyBorder="1" applyAlignment="1">
      <alignment vertical="center"/>
    </xf>
    <xf numFmtId="0" fontId="0" fillId="0" borderId="0" xfId="1" applyFont="1" applyFill="1" applyBorder="1" applyAlignment="1">
      <alignment vertical="center"/>
    </xf>
    <xf numFmtId="49" fontId="20" fillId="22" borderId="0" xfId="1" applyNumberFormat="1" applyFont="1" applyFill="1" applyBorder="1" applyAlignment="1">
      <alignment horizontal="left" vertical="center" wrapText="1"/>
    </xf>
    <xf numFmtId="0" fontId="20" fillId="22" borderId="0" xfId="0" applyFont="1" applyFill="1" applyBorder="1" applyAlignment="1">
      <alignment vertical="center"/>
    </xf>
    <xf numFmtId="0" fontId="22" fillId="22" borderId="0" xfId="0" applyFont="1" applyFill="1" applyBorder="1" applyAlignment="1">
      <alignment vertical="center"/>
    </xf>
    <xf numFmtId="0" fontId="65" fillId="0" borderId="0" xfId="0" applyFont="1" applyFill="1" applyBorder="1" applyAlignment="1">
      <alignment vertical="center"/>
    </xf>
    <xf numFmtId="49" fontId="0" fillId="0" borderId="0" xfId="0" applyNumberFormat="1" applyFill="1" applyBorder="1" applyAlignment="1">
      <alignment vertical="center" wrapText="1"/>
    </xf>
    <xf numFmtId="0" fontId="60" fillId="0" borderId="0" xfId="1" applyFill="1" applyBorder="1" applyAlignment="1">
      <alignment vertical="center"/>
    </xf>
    <xf numFmtId="49" fontId="65" fillId="0" borderId="0" xfId="1" applyNumberFormat="1" applyFont="1" applyFill="1" applyBorder="1" applyAlignment="1">
      <alignment horizontal="left" vertical="center" wrapText="1"/>
    </xf>
    <xf numFmtId="0" fontId="49" fillId="22" borderId="0" xfId="0" applyFont="1" applyFill="1" applyBorder="1" applyAlignment="1">
      <alignment vertical="center"/>
    </xf>
    <xf numFmtId="0" fontId="53" fillId="22" borderId="0" xfId="0" applyFont="1" applyFill="1" applyBorder="1" applyAlignment="1">
      <alignment vertical="center"/>
    </xf>
    <xf numFmtId="0" fontId="65" fillId="0" borderId="0" xfId="1" applyFont="1" applyFill="1" applyBorder="1" applyAlignment="1">
      <alignment vertical="center"/>
    </xf>
    <xf numFmtId="49" fontId="73" fillId="2" borderId="0" xfId="1" applyNumberFormat="1" applyFont="1" applyFill="1" applyBorder="1" applyAlignment="1">
      <alignment horizontal="left" vertical="center" wrapText="1"/>
    </xf>
    <xf numFmtId="0" fontId="53" fillId="0" borderId="0" xfId="0" applyFont="1" applyFill="1" applyBorder="1" applyAlignment="1">
      <alignment vertical="center"/>
    </xf>
    <xf numFmtId="0" fontId="43" fillId="22" borderId="0" xfId="0" applyFont="1" applyFill="1" applyBorder="1" applyAlignment="1">
      <alignment vertical="center"/>
    </xf>
    <xf numFmtId="0" fontId="10" fillId="22" borderId="0" xfId="0" applyFont="1" applyFill="1" applyBorder="1" applyAlignment="1">
      <alignment vertical="center"/>
    </xf>
    <xf numFmtId="0" fontId="6" fillId="28" borderId="0" xfId="0" applyFont="1" applyFill="1" applyBorder="1" applyAlignment="1">
      <alignment vertical="center"/>
    </xf>
    <xf numFmtId="0" fontId="21" fillId="2" borderId="0" xfId="0" applyFont="1" applyFill="1" applyBorder="1" applyAlignment="1">
      <alignment vertical="center"/>
    </xf>
    <xf numFmtId="0" fontId="49" fillId="2" borderId="0" xfId="0" applyFont="1" applyFill="1" applyBorder="1" applyAlignment="1">
      <alignment vertical="center"/>
    </xf>
    <xf numFmtId="0" fontId="53" fillId="2" borderId="0" xfId="0" applyFont="1" applyFill="1" applyBorder="1" applyAlignment="1">
      <alignment vertical="center"/>
    </xf>
    <xf numFmtId="0" fontId="22" fillId="2" borderId="0" xfId="0" applyFont="1" applyFill="1" applyBorder="1" applyAlignment="1">
      <alignment vertical="center"/>
    </xf>
    <xf numFmtId="0" fontId="12" fillId="0" borderId="0" xfId="0" applyFont="1" applyFill="1" applyBorder="1" applyAlignment="1">
      <alignment horizontal="left" vertical="center"/>
    </xf>
    <xf numFmtId="0" fontId="22" fillId="0" borderId="0" xfId="0" applyFont="1" applyFill="1" applyBorder="1" applyAlignment="1">
      <alignment vertical="center"/>
    </xf>
    <xf numFmtId="0" fontId="28" fillId="22" borderId="0" xfId="0" applyFont="1" applyFill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2" borderId="0" xfId="0" applyFill="1" applyBorder="1" applyAlignment="1">
      <alignment vertical="center"/>
    </xf>
    <xf numFmtId="0" fontId="14" fillId="2" borderId="0" xfId="0" applyFont="1" applyFill="1" applyBorder="1" applyAlignment="1">
      <alignment vertical="center"/>
    </xf>
    <xf numFmtId="0" fontId="21" fillId="22" borderId="0" xfId="0" applyFont="1" applyFill="1" applyBorder="1" applyAlignment="1">
      <alignment vertical="center"/>
    </xf>
    <xf numFmtId="49" fontId="0" fillId="0" borderId="0" xfId="0" applyNumberFormat="1" applyFill="1" applyBorder="1" applyAlignment="1">
      <alignment vertical="center"/>
    </xf>
    <xf numFmtId="49" fontId="0" fillId="2" borderId="0" xfId="0" applyNumberFormat="1" applyFill="1" applyBorder="1" applyAlignment="1">
      <alignment vertical="center"/>
    </xf>
    <xf numFmtId="0" fontId="22" fillId="0" borderId="0" xfId="0" applyFont="1" applyBorder="1" applyAlignment="1">
      <alignment vertical="center"/>
    </xf>
    <xf numFmtId="0" fontId="12" fillId="0" borderId="0" xfId="0" applyFont="1" applyBorder="1" applyAlignment="1">
      <alignment vertical="center"/>
    </xf>
    <xf numFmtId="0" fontId="7" fillId="22" borderId="0" xfId="0" applyFont="1" applyFill="1" applyBorder="1" applyAlignment="1">
      <alignment vertical="center"/>
    </xf>
    <xf numFmtId="0" fontId="27" fillId="22" borderId="0" xfId="0" applyFont="1" applyFill="1" applyBorder="1" applyAlignment="1">
      <alignment vertical="center"/>
    </xf>
    <xf numFmtId="0" fontId="65" fillId="2" borderId="0" xfId="0" applyFont="1" applyFill="1" applyBorder="1" applyAlignment="1">
      <alignment vertical="center"/>
    </xf>
    <xf numFmtId="0" fontId="29" fillId="22" borderId="0" xfId="0" applyFont="1" applyFill="1" applyBorder="1" applyAlignment="1">
      <alignment vertical="center"/>
    </xf>
    <xf numFmtId="0" fontId="14" fillId="22" borderId="0" xfId="0" applyFont="1" applyFill="1" applyBorder="1" applyAlignment="1">
      <alignment vertical="center"/>
    </xf>
    <xf numFmtId="0" fontId="22" fillId="18" borderId="0" xfId="0" applyFont="1" applyFill="1" applyBorder="1" applyAlignment="1">
      <alignment vertical="center"/>
    </xf>
    <xf numFmtId="0" fontId="30" fillId="22" borderId="0" xfId="0" applyFont="1" applyFill="1" applyBorder="1" applyAlignment="1">
      <alignment vertical="center"/>
    </xf>
    <xf numFmtId="0" fontId="34" fillId="22" borderId="0" xfId="0" applyFont="1" applyFill="1" applyBorder="1" applyAlignment="1">
      <alignment vertical="center"/>
    </xf>
    <xf numFmtId="0" fontId="9" fillId="22" borderId="0" xfId="0" applyFont="1" applyFill="1" applyBorder="1" applyAlignment="1">
      <alignment vertical="center"/>
    </xf>
    <xf numFmtId="0" fontId="40" fillId="22" borderId="0" xfId="0" applyFont="1" applyFill="1" applyBorder="1" applyAlignment="1">
      <alignment horizontal="left" vertical="center"/>
    </xf>
    <xf numFmtId="0" fontId="19" fillId="0" borderId="0" xfId="0" applyFont="1" applyFill="1" applyBorder="1" applyAlignment="1">
      <alignment vertical="center" wrapText="1"/>
    </xf>
    <xf numFmtId="0" fontId="19" fillId="0" borderId="0" xfId="0" applyFont="1" applyFill="1" applyBorder="1" applyAlignment="1">
      <alignment vertical="center"/>
    </xf>
    <xf numFmtId="0" fontId="16" fillId="0" borderId="0" xfId="0" applyFont="1" applyFill="1" applyBorder="1" applyAlignment="1">
      <alignment vertical="center"/>
    </xf>
    <xf numFmtId="0" fontId="60" fillId="6" borderId="0" xfId="1" applyFill="1" applyBorder="1" applyAlignment="1">
      <alignment horizontal="center" vertical="center"/>
    </xf>
    <xf numFmtId="0" fontId="43" fillId="0" borderId="0" xfId="0" applyFont="1" applyFill="1" applyBorder="1" applyAlignment="1">
      <alignment vertical="center"/>
    </xf>
    <xf numFmtId="0" fontId="53" fillId="0" borderId="0" xfId="0" applyFont="1" applyBorder="1" applyAlignment="1">
      <alignment vertical="center"/>
    </xf>
    <xf numFmtId="0" fontId="0" fillId="10" borderId="0" xfId="0" applyFill="1" applyBorder="1" applyAlignment="1">
      <alignment horizontal="center" vertical="center"/>
    </xf>
    <xf numFmtId="0" fontId="9" fillId="10" borderId="0" xfId="0" applyFont="1" applyFill="1" applyBorder="1" applyAlignment="1">
      <alignment vertical="center"/>
    </xf>
    <xf numFmtId="0" fontId="0" fillId="6" borderId="0" xfId="0" applyFill="1" applyBorder="1" applyAlignment="1">
      <alignment horizontal="left" vertical="center"/>
    </xf>
    <xf numFmtId="0" fontId="0" fillId="11" borderId="0" xfId="0" applyFill="1" applyAlignment="1">
      <alignment horizontal="left" vertical="center"/>
    </xf>
    <xf numFmtId="49" fontId="0" fillId="0" borderId="0" xfId="0" applyNumberFormat="1" applyBorder="1"/>
    <xf numFmtId="0" fontId="0" fillId="6" borderId="0" xfId="0" applyFill="1" applyAlignment="1">
      <alignment horizontal="left" vertical="center"/>
    </xf>
    <xf numFmtId="0" fontId="0" fillId="6" borderId="0" xfId="0" applyFill="1" applyAlignment="1">
      <alignment horizontal="center"/>
    </xf>
    <xf numFmtId="0" fontId="0" fillId="6" borderId="0" xfId="0" quotePrefix="1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quotePrefix="1" applyAlignment="1">
      <alignment horizontal="left" vertical="center"/>
    </xf>
    <xf numFmtId="0" fontId="60" fillId="0" borderId="0" xfId="8" applyAlignment="1">
      <alignment horizontal="left" vertical="center"/>
    </xf>
    <xf numFmtId="0" fontId="0" fillId="11" borderId="0" xfId="0" applyFill="1" applyAlignment="1">
      <alignment horizontal="left"/>
    </xf>
    <xf numFmtId="0" fontId="0" fillId="11" borderId="0" xfId="0" quotePrefix="1" applyFill="1" applyAlignment="1">
      <alignment horizontal="left" vertical="center"/>
    </xf>
    <xf numFmtId="0" fontId="0" fillId="26" borderId="0" xfId="0" applyFill="1" applyAlignment="1">
      <alignment horizontal="left" vertical="center"/>
    </xf>
    <xf numFmtId="0" fontId="0" fillId="16" borderId="0" xfId="0" quotePrefix="1" applyFill="1" applyBorder="1" applyAlignment="1">
      <alignment horizontal="left" vertical="center"/>
    </xf>
    <xf numFmtId="0" fontId="0" fillId="16" borderId="0" xfId="0" applyFill="1" applyBorder="1" applyAlignment="1">
      <alignment horizontal="left" vertical="center"/>
    </xf>
    <xf numFmtId="0" fontId="5" fillId="0" borderId="0" xfId="0" applyFont="1" applyFill="1" applyBorder="1" applyAlignment="1">
      <alignment wrapText="1"/>
    </xf>
    <xf numFmtId="49" fontId="0" fillId="6" borderId="0" xfId="0" applyNumberFormat="1" applyFill="1" applyBorder="1" applyAlignment="1">
      <alignment horizontal="left" vertical="center"/>
    </xf>
    <xf numFmtId="0" fontId="5" fillId="0" borderId="0" xfId="0" applyFont="1" applyBorder="1"/>
    <xf numFmtId="0" fontId="5" fillId="0" borderId="0" xfId="0" applyFont="1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11" borderId="2" xfId="0" applyFill="1" applyBorder="1"/>
    <xf numFmtId="0" fontId="4" fillId="0" borderId="0" xfId="0" applyFont="1" applyBorder="1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9" applyFont="1" applyFill="1" applyBorder="1" applyAlignment="1"/>
    <xf numFmtId="0" fontId="61" fillId="0" borderId="0" xfId="2" applyFill="1" applyBorder="1" applyAlignment="1"/>
    <xf numFmtId="0" fontId="3" fillId="0" borderId="0" xfId="9" applyFont="1" applyFill="1" applyBorder="1" applyAlignment="1"/>
    <xf numFmtId="0" fontId="61" fillId="0" borderId="0" xfId="2" applyFill="1" applyBorder="1" applyAlignment="1"/>
    <xf numFmtId="0" fontId="73" fillId="0" borderId="0" xfId="9" applyFont="1" applyFill="1" applyBorder="1" applyAlignment="1"/>
    <xf numFmtId="0" fontId="0" fillId="0" borderId="0" xfId="0" applyFont="1" applyFill="1" applyBorder="1" applyAlignment="1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Fill="1" applyBorder="1" applyAlignment="1"/>
    <xf numFmtId="0" fontId="1" fillId="0" borderId="0" xfId="0" applyFont="1" applyFill="1" applyBorder="1" applyAlignment="1"/>
    <xf numFmtId="0" fontId="0" fillId="0" borderId="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 wrapText="1"/>
    </xf>
    <xf numFmtId="0" fontId="0" fillId="9" borderId="0" xfId="0" applyFill="1" applyBorder="1" applyAlignment="1">
      <alignment horizontal="center" vertical="center" wrapText="1"/>
    </xf>
    <xf numFmtId="0" fontId="0" fillId="19" borderId="0" xfId="0" applyFill="1" applyBorder="1" applyAlignment="1">
      <alignment horizontal="center" vertical="center"/>
    </xf>
    <xf numFmtId="0" fontId="0" fillId="9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15" borderId="0" xfId="0" applyFill="1" applyBorder="1" applyAlignment="1">
      <alignment horizontal="center"/>
    </xf>
    <xf numFmtId="0" fontId="0" fillId="10" borderId="0" xfId="0" applyFill="1" applyBorder="1" applyAlignment="1">
      <alignment horizontal="center"/>
    </xf>
    <xf numFmtId="0" fontId="0" fillId="8" borderId="0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 wrapText="1"/>
    </xf>
    <xf numFmtId="0" fontId="0" fillId="10" borderId="0" xfId="0" applyFill="1" applyBorder="1" applyAlignment="1">
      <alignment horizontal="center" vertical="center" wrapText="1"/>
    </xf>
    <xf numFmtId="0" fontId="0" fillId="11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9" borderId="0" xfId="1" applyFont="1" applyFill="1" applyAlignment="1">
      <alignment horizontal="center"/>
    </xf>
    <xf numFmtId="0" fontId="60" fillId="11" borderId="0" xfId="1" applyFill="1" applyAlignment="1">
      <alignment horizontal="center"/>
    </xf>
    <xf numFmtId="0" fontId="0" fillId="0" borderId="2" xfId="0" applyBorder="1" applyAlignment="1">
      <alignment horizontal="center"/>
    </xf>
    <xf numFmtId="0" fontId="0" fillId="7" borderId="17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0" xfId="0" applyBorder="1" applyAlignment="1">
      <alignment horizontal="center"/>
    </xf>
    <xf numFmtId="0" fontId="0" fillId="8" borderId="11" xfId="0" applyFill="1" applyBorder="1" applyAlignment="1">
      <alignment horizontal="center" vertical="center" wrapText="1"/>
    </xf>
    <xf numFmtId="0" fontId="0" fillId="8" borderId="14" xfId="0" applyFill="1" applyBorder="1" applyAlignment="1">
      <alignment horizontal="center" vertical="center" wrapText="1"/>
    </xf>
    <xf numFmtId="0" fontId="0" fillId="8" borderId="16" xfId="0" applyFill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18" borderId="2" xfId="0" applyFill="1" applyBorder="1"/>
  </cellXfs>
  <cellStyles count="10">
    <cellStyle name="Вывод" xfId="2" builtinId="21"/>
    <cellStyle name="Контрольная ячейка" xfId="5" builtinId="23"/>
    <cellStyle name="Обычный" xfId="0" builtinId="0"/>
    <cellStyle name="Обычный 2" xfId="1"/>
    <cellStyle name="Обычный 3" xfId="3"/>
    <cellStyle name="Обычный 3 2" xfId="6"/>
    <cellStyle name="Обычный 3 2 2" xfId="7"/>
    <cellStyle name="Обычный 4" xfId="8"/>
    <cellStyle name="Обычный 5" xfId="9"/>
    <cellStyle name="Хороший" xfId="4" builtinId="26"/>
  </cellStyles>
  <dxfs count="63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</dxf>
    <dxf>
      <border outline="0">
        <left style="thin">
          <color rgb="FF000000"/>
        </left>
      </border>
    </dxf>
    <dxf>
      <fill>
        <patternFill patternType="none">
          <fgColor indexed="64"/>
          <bgColor auto="1"/>
        </patternFill>
      </fill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2" tint="-0.749992370372631"/>
        </patternFill>
      </fill>
    </dxf>
    <dxf>
      <fill>
        <patternFill>
          <bgColor theme="9" tint="0.59996337778862885"/>
        </patternFill>
      </fill>
    </dxf>
    <dxf>
      <fill>
        <patternFill patternType="none">
          <fgColor indexed="64"/>
          <bgColor auto="1"/>
        </patternFill>
      </fill>
    </dxf>
    <dxf>
      <numFmt numFmtId="30" formatCode="@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 outline="0">
        <left style="thin">
          <color indexed="64"/>
        </left>
      </border>
    </dxf>
    <dxf>
      <fill>
        <patternFill patternType="none">
          <fgColor indexed="64"/>
          <bgColor auto="1"/>
        </patternFill>
      </fill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2" tint="-0.749992370372631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FFCCCC"/>
      <color rgb="FFCCECFF"/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Таблица1" displayName="Таблица1" ref="B1:H211" totalsRowShown="0" headerRowDxfId="49" dataDxfId="48" tableBorderDxfId="47">
  <autoFilter ref="B1:H211"/>
  <tableColumns count="7">
    <tableColumn id="2" name="Software signal name" dataDxfId="46">
      <calculatedColumnFormula>IF('m-file CAN Input'!C2="","//"&amp;'m-file CAN Input'!B3,'m-file CAN Input'!C2)</calculatedColumnFormula>
    </tableColumn>
    <tableColumn id="3" name="CAN Matrix signal name" dataDxfId="45">
      <calculatedColumnFormula>IF('m-file CAN Input'!D2="","",'m-file CAN Input'!D2)</calculatedColumnFormula>
    </tableColumn>
    <tableColumn id="1" name="Message" dataDxfId="44">
      <calculatedColumnFormula>IF('m-file CAN Input'!B2="","",'m-file CAN Input'!B2)</calculatedColumnFormula>
    </tableColumn>
    <tableColumn id="7" name="Direction" dataDxfId="43">
      <calculatedColumnFormula>IF(D2="","","RX")</calculatedColumnFormula>
    </tableColumn>
    <tableColumn id="4" name="Data type" dataDxfId="42">
      <calculatedColumnFormula>IF('m-file CAN Input'!F2="uint8","uint8",IF('m-file CAN Input'!F2="single","single",""))</calculatedColumnFormula>
    </tableColumn>
    <tableColumn id="5" name="Unit" dataDxfId="41">
      <calculatedColumnFormula>IF('m-file CAN Input'!L2="[]","-",(IF('m-file CAN Input'!L2="'-'","-",(IF('m-file CAN Input'!L2="","",'m-file CAN Input'!L2)))))</calculatedColumnFormula>
    </tableColumn>
    <tableColumn id="6" name="Default value" dataDxfId="40">
      <calculatedColumnFormula>IF('m-file CAN Input'!H2="","",'m-file CAN Input'!H2)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Таблица13" displayName="Таблица13" ref="B1:H378" totalsRowShown="0" headerRowDxfId="38" dataDxfId="37" tableBorderDxfId="36">
  <autoFilter ref="B1:H378"/>
  <tableColumns count="7">
    <tableColumn id="2" name="Software signal name" dataDxfId="35">
      <calculatedColumnFormula>IF('m-file CAN Output'!C2="","//"&amp;'m-file CAN Output'!#REF!,'m-file CAN Output'!C2)</calculatedColumnFormula>
    </tableColumn>
    <tableColumn id="3" name="CAN Matrix signal name" dataDxfId="34">
      <calculatedColumnFormula>IF('m-file CAN Output'!D2="","",'m-file CAN Output'!D2)</calculatedColumnFormula>
    </tableColumn>
    <tableColumn id="1" name="Message" dataDxfId="33">
      <calculatedColumnFormula>IF('m-file CAN Output'!B2="","",'m-file CAN Output'!B2)</calculatedColumnFormula>
    </tableColumn>
    <tableColumn id="7" name="Direction" dataDxfId="32">
      <calculatedColumnFormula>IF(D2="","","TX")</calculatedColumnFormula>
    </tableColumn>
    <tableColumn id="4" name="Data type" dataDxfId="31">
      <calculatedColumnFormula>IF('m-file CAN Output'!F2="single","single",IF('m-file CAN Output'!F2="uint8","uint8",IF('m-file CAN Output'!F2="uint16","uint16","")))</calculatedColumnFormula>
    </tableColumn>
    <tableColumn id="5" name="Unit" dataDxfId="30">
      <calculatedColumnFormula>IF('m-file CAN Output'!L2="[]","-",(IF('m-file CAN Output'!L2="'-'","-",(IF('m-file CAN Output'!L2="","",'m-file CAN Output'!L2)))))</calculatedColumnFormula>
    </tableColumn>
    <tableColumn id="6" name="Default value" dataDxfId="29">
      <calculatedColumnFormula>IF('m-file CAN Output'!H2="","",'m-file CAN Output'!H2)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S392"/>
  <sheetViews>
    <sheetView zoomScaleNormal="100" workbookViewId="0">
      <pane ySplit="1" topLeftCell="A26" activePane="bottomLeft" state="frozen"/>
      <selection pane="bottomLeft" activeCell="D346" sqref="D346"/>
    </sheetView>
  </sheetViews>
  <sheetFormatPr defaultColWidth="8.5546875" defaultRowHeight="14.4" x14ac:dyDescent="0.3"/>
  <cols>
    <col min="1" max="1" width="4.44140625" style="3" customWidth="1"/>
    <col min="2" max="2" width="25.44140625" style="155" customWidth="1"/>
    <col min="3" max="3" width="28.44140625" style="8" customWidth="1"/>
    <col min="4" max="4" width="69.5546875" style="112" customWidth="1"/>
    <col min="5" max="5" width="72.5546875" style="7" customWidth="1"/>
    <col min="6" max="6" width="7" style="11" customWidth="1"/>
    <col min="7" max="7" width="4.5546875" style="8" customWidth="1"/>
    <col min="8" max="8" width="8" style="150" customWidth="1"/>
    <col min="9" max="9" width="4.5546875" style="3" customWidth="1"/>
    <col min="10" max="10" width="7.5546875" style="29" customWidth="1"/>
    <col min="11" max="11" width="7" style="29" customWidth="1"/>
    <col min="12" max="12" width="8" style="29" customWidth="1"/>
    <col min="13" max="13" width="4.44140625" style="3" customWidth="1"/>
    <col min="14" max="14" width="4.44140625" style="11" hidden="1" customWidth="1"/>
    <col min="15" max="15" width="7.5546875" style="11" hidden="1" customWidth="1"/>
    <col min="16" max="16" width="25.44140625" style="2" hidden="1" customWidth="1"/>
    <col min="17" max="17" width="4.5546875" style="3" hidden="1" customWidth="1"/>
    <col min="18" max="18" width="7.5546875" style="3" hidden="1" customWidth="1"/>
    <col min="19" max="19" width="9" style="3" hidden="1" customWidth="1"/>
    <col min="20" max="20" width="4.44140625" style="3" hidden="1" customWidth="1"/>
    <col min="21" max="21" width="9.5546875" style="3" hidden="1" customWidth="1"/>
    <col min="22" max="22" width="5.5546875" style="3" hidden="1" customWidth="1"/>
    <col min="23" max="23" width="7.44140625" style="3" hidden="1" customWidth="1"/>
    <col min="24" max="24" width="5.5546875" style="3" hidden="1" customWidth="1"/>
    <col min="25" max="25" width="88.44140625" style="3" hidden="1" customWidth="1"/>
    <col min="26" max="16384" width="8.5546875" style="3"/>
  </cols>
  <sheetData>
    <row r="1" spans="1:45" s="52" customFormat="1" x14ac:dyDescent="0.3">
      <c r="B1" s="174" t="s">
        <v>28</v>
      </c>
      <c r="C1" s="146" t="s">
        <v>1796</v>
      </c>
      <c r="D1" s="146" t="s">
        <v>1463</v>
      </c>
      <c r="E1" s="175" t="s">
        <v>24</v>
      </c>
      <c r="F1" s="146" t="s">
        <v>728</v>
      </c>
      <c r="G1" s="146"/>
      <c r="H1" s="146" t="s">
        <v>1320</v>
      </c>
      <c r="I1" s="146"/>
      <c r="J1" s="50" t="s">
        <v>22</v>
      </c>
      <c r="K1" s="50" t="s">
        <v>23</v>
      </c>
      <c r="L1" s="50" t="s">
        <v>1795</v>
      </c>
      <c r="M1" s="51"/>
      <c r="N1" s="51"/>
      <c r="O1" s="154"/>
      <c r="P1" s="51" t="s">
        <v>1703</v>
      </c>
      <c r="Q1" s="51"/>
      <c r="R1" s="51" t="s">
        <v>21</v>
      </c>
      <c r="S1" s="51" t="s">
        <v>27</v>
      </c>
      <c r="T1" s="51"/>
      <c r="U1" s="51" t="s">
        <v>25</v>
      </c>
      <c r="V1" s="51"/>
      <c r="W1" s="51" t="s">
        <v>26</v>
      </c>
      <c r="X1" s="51"/>
      <c r="Y1" s="51" t="s">
        <v>24</v>
      </c>
    </row>
    <row r="2" spans="1:45" x14ac:dyDescent="0.3">
      <c r="B2" s="156" t="s">
        <v>1652</v>
      </c>
      <c r="C2" s="18" t="s">
        <v>1591</v>
      </c>
      <c r="D2" s="104" t="s">
        <v>1084</v>
      </c>
      <c r="E2" s="7" t="s">
        <v>19</v>
      </c>
      <c r="F2" s="10" t="s">
        <v>1775</v>
      </c>
      <c r="G2" s="1"/>
      <c r="H2" s="148">
        <v>0</v>
      </c>
      <c r="I2" s="2"/>
      <c r="J2" s="29">
        <v>0</v>
      </c>
      <c r="K2" s="29">
        <v>1</v>
      </c>
      <c r="L2" s="29" t="s">
        <v>1777</v>
      </c>
      <c r="M2" s="2"/>
      <c r="N2" s="10" t="s">
        <v>19</v>
      </c>
      <c r="O2" s="145"/>
      <c r="P2" s="10" t="str">
        <f>"'"&amp;C2&amp;"'"&amp;","</f>
        <v>'CrashEveDetd',</v>
      </c>
      <c r="Q2" s="2"/>
      <c r="R2" s="10" t="str">
        <f>"'"&amp;F2&amp;"',"</f>
        <v>'uint8',</v>
      </c>
      <c r="S2" s="2" t="str">
        <f t="shared" ref="S2:S186" si="0">"0,"</f>
        <v>0,</v>
      </c>
      <c r="T2" s="2"/>
      <c r="U2" s="2" t="str">
        <f>"["&amp;J2&amp;", "&amp;LEFT(K2,7)&amp;"]"&amp;","</f>
        <v>[0, 1],</v>
      </c>
      <c r="V2" s="2" t="str">
        <f t="shared" ref="V2:V11" si="1">REPT(" ", (13-LEN(U2)))</f>
        <v xml:space="preserve">      </v>
      </c>
      <c r="W2" s="4" t="str">
        <f>IF(L2="[]","''",(IF(L2="'-'","''",L2)))&amp;","</f>
        <v>-,</v>
      </c>
      <c r="X2" s="2" t="str">
        <f t="shared" ref="X2:X11" si="2">REPT(" ", (9-LEN(W2)))</f>
        <v xml:space="preserve">       </v>
      </c>
      <c r="Y2" s="5" t="str">
        <f>"'"&amp;IF(E2="[]","-"," "&amp;(CLEAN(E2))&amp;" ")&amp;"'"&amp;";"</f>
        <v>'-';</v>
      </c>
    </row>
    <row r="3" spans="1:45" ht="86.4" x14ac:dyDescent="0.3">
      <c r="B3" s="156" t="s">
        <v>1652</v>
      </c>
      <c r="C3" s="12" t="s">
        <v>1291</v>
      </c>
      <c r="D3" s="135" t="s">
        <v>2072</v>
      </c>
      <c r="E3" s="16" t="s">
        <v>2073</v>
      </c>
      <c r="F3" s="10" t="s">
        <v>1775</v>
      </c>
      <c r="G3" s="1"/>
      <c r="H3" s="148">
        <v>0</v>
      </c>
      <c r="I3" s="2"/>
      <c r="J3" s="29">
        <v>0</v>
      </c>
      <c r="K3" s="29">
        <v>3</v>
      </c>
      <c r="L3" s="29" t="s">
        <v>1777</v>
      </c>
      <c r="M3" s="2"/>
      <c r="N3" s="10" t="s">
        <v>19</v>
      </c>
      <c r="O3" s="145"/>
      <c r="P3" s="10" t="str">
        <f>"'"&amp;C3&amp;"'"&amp;","</f>
        <v>'SeatBeltStatus',</v>
      </c>
      <c r="Q3" s="2"/>
      <c r="R3" s="10" t="str">
        <f t="shared" ref="R3:R9" si="3">"'"&amp;F3&amp;"',"</f>
        <v>'uint8',</v>
      </c>
      <c r="S3" s="2" t="str">
        <f t="shared" si="0"/>
        <v>0,</v>
      </c>
      <c r="T3" s="2"/>
      <c r="U3" s="2" t="str">
        <f>"["&amp;J3&amp;", "&amp;LEFT(K3,7)&amp;"]"&amp;","</f>
        <v>[0, 3],</v>
      </c>
      <c r="V3" s="2" t="str">
        <f t="shared" si="1"/>
        <v xml:space="preserve">      </v>
      </c>
      <c r="W3" s="4" t="str">
        <f>IF(L3="[]","''",(IF(L3="'-'","''",L3)))&amp;","</f>
        <v>-,</v>
      </c>
      <c r="X3" s="2" t="str">
        <f t="shared" si="2"/>
        <v xml:space="preserve">       </v>
      </c>
      <c r="Y3" s="5" t="str">
        <f>"'"&amp;IF(E3="[]","-"," "&amp;(CLEAN(E3))&amp;" ")&amp;"'"&amp;";"</f>
        <v>' Indicates belt status &amp; Buckle statusBit 0: 0 = Belt status: unbeltedBit 0: 1 = Belt status: beltedBit 1: 0 = Buckle status: normal operationBit 1: 1 = Buckle status: faulty ';</v>
      </c>
    </row>
    <row r="4" spans="1:45" s="8" customFormat="1" x14ac:dyDescent="0.3">
      <c r="B4" s="157"/>
      <c r="C4" s="1"/>
      <c r="D4" s="104"/>
      <c r="E4" s="7"/>
      <c r="F4" s="1"/>
      <c r="G4" s="1"/>
      <c r="H4" s="149"/>
      <c r="I4" s="1"/>
      <c r="J4" s="128"/>
      <c r="K4" s="128"/>
      <c r="L4" s="128"/>
      <c r="M4" s="1"/>
      <c r="N4" s="1"/>
      <c r="O4" s="145"/>
      <c r="P4" s="151" t="str">
        <f>"    %"&amp;B5</f>
        <v xml:space="preserve">    %BCM_CLIMATIC_DATA</v>
      </c>
      <c r="Q4" s="152"/>
      <c r="R4" s="10"/>
      <c r="S4" s="151"/>
      <c r="T4" s="151"/>
      <c r="U4" s="151"/>
      <c r="V4" s="151"/>
      <c r="W4" s="151"/>
      <c r="X4" s="151"/>
      <c r="Y4" s="151"/>
    </row>
    <row r="5" spans="1:45" x14ac:dyDescent="0.3">
      <c r="B5" s="158" t="s">
        <v>1653</v>
      </c>
      <c r="C5" s="12" t="s">
        <v>1592</v>
      </c>
      <c r="D5" s="104" t="s">
        <v>17</v>
      </c>
      <c r="E5" s="7" t="s">
        <v>19</v>
      </c>
      <c r="F5" s="10" t="s">
        <v>1775</v>
      </c>
      <c r="G5" s="1"/>
      <c r="H5" s="148">
        <v>0</v>
      </c>
      <c r="I5" s="2"/>
      <c r="J5" s="29">
        <v>0</v>
      </c>
      <c r="K5" s="29">
        <v>1</v>
      </c>
      <c r="L5" s="29" t="s">
        <v>1777</v>
      </c>
      <c r="M5" s="2"/>
      <c r="N5" s="10" t="s">
        <v>19</v>
      </c>
      <c r="O5" s="145"/>
      <c r="P5" s="10" t="str">
        <f>"'"&amp;C5&amp;"'"&amp;","</f>
        <v>'RainDetd',</v>
      </c>
      <c r="Q5" s="2"/>
      <c r="R5" s="10" t="str">
        <f t="shared" si="3"/>
        <v>'uint8',</v>
      </c>
      <c r="S5" s="2" t="str">
        <f t="shared" si="0"/>
        <v>0,</v>
      </c>
      <c r="T5" s="2"/>
      <c r="U5" s="2" t="str">
        <f>"["&amp;J5&amp;", "&amp;LEFT(K5,7)&amp;"]"&amp;","</f>
        <v>[0, 1],</v>
      </c>
      <c r="V5" s="2" t="str">
        <f t="shared" si="1"/>
        <v xml:space="preserve">      </v>
      </c>
      <c r="W5" s="4" t="str">
        <f>IF(L5="[]","''",(IF(L5="'-'","''",L5)))&amp;","</f>
        <v>-,</v>
      </c>
      <c r="X5" s="2" t="str">
        <f t="shared" si="2"/>
        <v xml:space="preserve">       </v>
      </c>
      <c r="Y5" s="5" t="str">
        <f>"'"&amp;IF(E5="[]","-"," "&amp;(CLEAN(E5))&amp;" ")&amp;"'"&amp;";"</f>
        <v>'-';</v>
      </c>
    </row>
    <row r="6" spans="1:45" x14ac:dyDescent="0.3">
      <c r="B6" s="158" t="s">
        <v>1653</v>
      </c>
      <c r="C6" s="97" t="s">
        <v>1593</v>
      </c>
      <c r="D6" s="104" t="s">
        <v>18</v>
      </c>
      <c r="E6" s="15" t="s">
        <v>38</v>
      </c>
      <c r="F6" s="10" t="s">
        <v>1775</v>
      </c>
      <c r="G6" s="1"/>
      <c r="H6" s="148">
        <v>0</v>
      </c>
      <c r="I6" s="2"/>
      <c r="J6" s="29">
        <v>0</v>
      </c>
      <c r="K6" s="29">
        <v>1</v>
      </c>
      <c r="L6" s="29" t="s">
        <v>1777</v>
      </c>
      <c r="M6" s="2"/>
      <c r="N6" s="10" t="s">
        <v>19</v>
      </c>
      <c r="O6" s="145"/>
      <c r="P6" s="10" t="str">
        <f>"'"&amp;C6&amp;"'"&amp;","</f>
        <v>'RainDens',</v>
      </c>
      <c r="Q6" s="2"/>
      <c r="R6" s="10" t="str">
        <f t="shared" si="3"/>
        <v>'uint8',</v>
      </c>
      <c r="S6" s="2" t="str">
        <f t="shared" si="0"/>
        <v>0,</v>
      </c>
      <c r="T6" s="2"/>
      <c r="U6" s="2" t="str">
        <f>"["&amp;J6&amp;", "&amp;LEFT(K6,7)&amp;"]"&amp;","</f>
        <v>[0, 1],</v>
      </c>
      <c r="V6" s="2" t="str">
        <f t="shared" si="1"/>
        <v xml:space="preserve">      </v>
      </c>
      <c r="W6" s="4" t="str">
        <f>IF(L6="[]","''",(IF(L6="'-'","''",L6)))&amp;","</f>
        <v>-,</v>
      </c>
      <c r="X6" s="2" t="str">
        <f t="shared" si="2"/>
        <v xml:space="preserve">       </v>
      </c>
      <c r="Y6" s="5" t="str">
        <f>"'"&amp;IF(E6="[]","-"," "&amp;(CLEAN(E6))&amp;" ")&amp;"'"&amp;";"</f>
        <v>' Indicates the density of rainstatus:0x0 = Low Density0x1 = High Density ';</v>
      </c>
    </row>
    <row r="7" spans="1:45" x14ac:dyDescent="0.3">
      <c r="B7" s="158" t="s">
        <v>1653</v>
      </c>
      <c r="C7" s="12" t="s">
        <v>1595</v>
      </c>
      <c r="D7" s="103" t="s">
        <v>1085</v>
      </c>
      <c r="E7" s="7" t="s">
        <v>19</v>
      </c>
      <c r="F7" s="14" t="s">
        <v>1776</v>
      </c>
      <c r="G7" s="1"/>
      <c r="H7" s="148">
        <v>0</v>
      </c>
      <c r="I7" s="2"/>
      <c r="J7" s="29">
        <v>0</v>
      </c>
      <c r="K7" s="29" t="s">
        <v>1489</v>
      </c>
      <c r="L7" s="30" t="s">
        <v>1778</v>
      </c>
      <c r="M7" s="2"/>
      <c r="N7" s="10" t="s">
        <v>19</v>
      </c>
      <c r="O7" s="145"/>
      <c r="P7" s="10" t="str">
        <f>"'"&amp;C7&amp;"'"&amp;","</f>
        <v>'WindscreenHum',</v>
      </c>
      <c r="Q7" s="2"/>
      <c r="R7" s="10" t="str">
        <f t="shared" si="3"/>
        <v>'single',</v>
      </c>
      <c r="S7" s="2" t="str">
        <f t="shared" si="0"/>
        <v>0,</v>
      </c>
      <c r="T7" s="2"/>
      <c r="U7" s="2" t="str">
        <f>"["&amp;J7&amp;", "&amp;LEFT(K7,7)&amp;"]"&amp;","</f>
        <v>[0, 127.5],</v>
      </c>
      <c r="V7" s="2" t="str">
        <f>REPT(" ", (13-LEN(U7)))</f>
        <v xml:space="preserve">  </v>
      </c>
      <c r="W7" s="4" t="str">
        <f>IF(L7="[]","''",(IF(L7="'-'","''",L7)))&amp;","</f>
        <v>%,</v>
      </c>
      <c r="X7" s="2" t="str">
        <f>REPT(" ", (7-LEN(W7)))</f>
        <v xml:space="preserve">     </v>
      </c>
      <c r="Y7" s="5" t="str">
        <f>"'"&amp;IF(E7="[]","-"," "&amp;(CLEAN(E7))&amp;" ")&amp;"'"&amp;";"</f>
        <v>'-';</v>
      </c>
    </row>
    <row r="8" spans="1:45" x14ac:dyDescent="0.3">
      <c r="B8" s="158" t="s">
        <v>1653</v>
      </c>
      <c r="C8" s="12" t="s">
        <v>1596</v>
      </c>
      <c r="D8" s="103" t="s">
        <v>1087</v>
      </c>
      <c r="E8" s="7" t="s">
        <v>19</v>
      </c>
      <c r="F8" s="10" t="s">
        <v>1776</v>
      </c>
      <c r="G8" s="1"/>
      <c r="H8" s="148">
        <v>0</v>
      </c>
      <c r="I8" s="2"/>
      <c r="J8" s="29">
        <v>-40</v>
      </c>
      <c r="K8" s="29" t="s">
        <v>1490</v>
      </c>
      <c r="L8" s="30" t="s">
        <v>1779</v>
      </c>
      <c r="M8" s="2"/>
      <c r="N8" s="10" t="s">
        <v>19</v>
      </c>
      <c r="O8" s="145"/>
      <c r="P8" s="10" t="str">
        <f>"'"&amp;C8&amp;"'"&amp;","</f>
        <v>'WindscreenTemp',</v>
      </c>
      <c r="Q8" s="2"/>
      <c r="R8" s="10" t="str">
        <f t="shared" si="3"/>
        <v>'single',</v>
      </c>
      <c r="S8" s="2" t="str">
        <f t="shared" si="0"/>
        <v>0,</v>
      </c>
      <c r="T8" s="2"/>
      <c r="U8" s="2" t="str">
        <f>"["&amp;J8&amp;", "&amp;LEFT(K8,7)&amp;"]"&amp;","</f>
        <v>[-40, 87.5],</v>
      </c>
      <c r="V8" s="2"/>
      <c r="W8" s="4" t="str">
        <f>IF(L8="[]","''",(IF(L8="'-'","''",L8)))&amp;","</f>
        <v>degC,</v>
      </c>
      <c r="X8" s="2"/>
      <c r="Y8" s="5" t="str">
        <f>"'"&amp;IF(E8="[]","-"," "&amp;(CLEAN(E8))&amp;" ")&amp;"'"&amp;";"</f>
        <v>'-';</v>
      </c>
    </row>
    <row r="9" spans="1:45" x14ac:dyDescent="0.3">
      <c r="B9" s="158" t="s">
        <v>1653</v>
      </c>
      <c r="C9" s="12" t="s">
        <v>1597</v>
      </c>
      <c r="D9" s="41" t="s">
        <v>1086</v>
      </c>
      <c r="E9" s="7" t="s">
        <v>19</v>
      </c>
      <c r="F9" s="10" t="s">
        <v>1775</v>
      </c>
      <c r="G9" s="1"/>
      <c r="H9" s="148">
        <v>0</v>
      </c>
      <c r="I9" s="2"/>
      <c r="J9" s="29">
        <v>0</v>
      </c>
      <c r="K9" s="29">
        <v>1</v>
      </c>
      <c r="L9" s="29" t="s">
        <v>1777</v>
      </c>
      <c r="M9" s="2"/>
      <c r="N9" s="10" t="s">
        <v>19</v>
      </c>
      <c r="O9" s="145"/>
      <c r="P9" s="10" t="str">
        <f>"'"&amp;C9&amp;"'"&amp;","</f>
        <v>'WindscreenHeat',</v>
      </c>
      <c r="Q9" s="2"/>
      <c r="R9" s="10" t="str">
        <f t="shared" si="3"/>
        <v>'uint8',</v>
      </c>
      <c r="S9" s="2" t="str">
        <f t="shared" si="0"/>
        <v>0,</v>
      </c>
      <c r="T9" s="2"/>
      <c r="U9" s="2" t="str">
        <f>"["&amp;J9&amp;", "&amp;LEFT(K9,7)&amp;"]"&amp;","</f>
        <v>[0, 1],</v>
      </c>
      <c r="V9" s="2" t="str">
        <f>REPT(" ", (13-LEN(U9)))</f>
        <v xml:space="preserve">      </v>
      </c>
      <c r="W9" s="4" t="str">
        <f>IF(L9="[]","''",(IF(L9="'-'","''",L9)))&amp;","</f>
        <v>-,</v>
      </c>
      <c r="X9" s="2" t="str">
        <f>REPT(" ", (7-LEN(W9)))</f>
        <v xml:space="preserve">     </v>
      </c>
      <c r="Y9" s="5" t="str">
        <f>"'"&amp;IF(E9="[]","-"," "&amp;(CLEAN(E9))&amp;" ")&amp;"'"&amp;";"</f>
        <v>'-';</v>
      </c>
    </row>
    <row r="10" spans="1:45" s="8" customFormat="1" x14ac:dyDescent="0.3">
      <c r="B10" s="158" t="s">
        <v>1653</v>
      </c>
      <c r="C10" s="12" t="s">
        <v>1986</v>
      </c>
      <c r="D10" s="228" t="s">
        <v>1979</v>
      </c>
      <c r="E10" s="7" t="s">
        <v>19</v>
      </c>
      <c r="F10" s="10" t="s">
        <v>1776</v>
      </c>
      <c r="G10" s="1"/>
      <c r="H10" s="148">
        <v>0</v>
      </c>
      <c r="I10" s="2"/>
      <c r="J10" s="29">
        <v>0</v>
      </c>
      <c r="K10" s="29" t="s">
        <v>1981</v>
      </c>
      <c r="L10" s="30" t="s">
        <v>1980</v>
      </c>
      <c r="M10" s="1"/>
      <c r="N10" s="1"/>
      <c r="O10" s="145"/>
      <c r="P10" s="151" t="str">
        <f>"    %"&amp;B14</f>
        <v xml:space="preserve">    %BCM_EXT_LGT</v>
      </c>
      <c r="Q10" s="152"/>
      <c r="R10" s="10"/>
      <c r="S10" s="151"/>
      <c r="T10" s="151"/>
      <c r="U10" s="151"/>
      <c r="V10" s="151"/>
      <c r="W10" s="151"/>
      <c r="X10" s="151"/>
      <c r="Y10" s="151"/>
    </row>
    <row r="11" spans="1:45" x14ac:dyDescent="0.3">
      <c r="B11" s="158" t="s">
        <v>1653</v>
      </c>
      <c r="C11" s="12" t="s">
        <v>1987</v>
      </c>
      <c r="D11" s="228" t="s">
        <v>1983</v>
      </c>
      <c r="E11" s="7" t="s">
        <v>19</v>
      </c>
      <c r="F11" s="10" t="s">
        <v>1776</v>
      </c>
      <c r="G11" s="1"/>
      <c r="H11" s="148">
        <v>0</v>
      </c>
      <c r="I11" s="2"/>
      <c r="J11" s="29">
        <v>0</v>
      </c>
      <c r="K11" s="29" t="s">
        <v>1982</v>
      </c>
      <c r="L11" s="30" t="s">
        <v>1980</v>
      </c>
      <c r="M11" s="2"/>
      <c r="N11" s="10" t="s">
        <v>19</v>
      </c>
      <c r="O11" s="145"/>
      <c r="P11" s="10" t="str">
        <f t="shared" ref="P11:P16" si="4">"'"&amp;C14&amp;"'"&amp;","</f>
        <v>'TurnLeftSt',</v>
      </c>
      <c r="Q11" s="2"/>
      <c r="R11" s="10" t="str">
        <f t="shared" ref="R11:R16" si="5">"'"&amp;F14&amp;"',"</f>
        <v>'uint8',</v>
      </c>
      <c r="S11" s="2" t="str">
        <f t="shared" si="0"/>
        <v>0,</v>
      </c>
      <c r="T11" s="2"/>
      <c r="U11" s="2" t="str">
        <f t="shared" ref="U11:U16" si="6">"["&amp;J14&amp;", "&amp;LEFT(K14,7)&amp;"]"&amp;","</f>
        <v>[0, 1],</v>
      </c>
      <c r="V11" s="2" t="str">
        <f t="shared" si="1"/>
        <v xml:space="preserve">      </v>
      </c>
      <c r="W11" s="4" t="str">
        <f t="shared" ref="W11:W16" si="7">IF(L14="[]","''",(IF(L14="'-'","''",L14)))&amp;","</f>
        <v>-,</v>
      </c>
      <c r="X11" s="2" t="str">
        <f t="shared" si="2"/>
        <v xml:space="preserve">       </v>
      </c>
      <c r="Y11" s="5" t="str">
        <f t="shared" ref="Y11:Y16" si="8">"'"&amp;IF(E14="[]","-"," "&amp;(CLEAN(E14))&amp;" ")&amp;"'"&amp;";"</f>
        <v>'-';</v>
      </c>
    </row>
    <row r="12" spans="1:45" x14ac:dyDescent="0.3">
      <c r="B12" s="158" t="s">
        <v>1653</v>
      </c>
      <c r="C12" s="12" t="s">
        <v>1985</v>
      </c>
      <c r="D12" s="228" t="s">
        <v>1984</v>
      </c>
      <c r="E12" s="7" t="s">
        <v>1988</v>
      </c>
      <c r="F12" s="10" t="s">
        <v>1775</v>
      </c>
      <c r="G12" s="1"/>
      <c r="H12" s="148">
        <v>0</v>
      </c>
      <c r="I12" s="2"/>
      <c r="J12" s="29">
        <v>0</v>
      </c>
      <c r="K12" s="29">
        <v>1</v>
      </c>
      <c r="L12" s="29" t="s">
        <v>1777</v>
      </c>
      <c r="M12" s="2"/>
      <c r="N12" s="10" t="s">
        <v>19</v>
      </c>
      <c r="O12" s="145"/>
      <c r="P12" s="10" t="str">
        <f t="shared" si="4"/>
        <v>'TurnRightSt',</v>
      </c>
      <c r="Q12" s="2"/>
      <c r="R12" s="10" t="str">
        <f t="shared" si="5"/>
        <v>'uint8',</v>
      </c>
      <c r="S12" s="2" t="str">
        <f t="shared" si="0"/>
        <v>0,</v>
      </c>
      <c r="T12" s="2"/>
      <c r="U12" s="2" t="str">
        <f t="shared" si="6"/>
        <v>[0, 1],</v>
      </c>
      <c r="V12" s="2" t="str">
        <f>REPT(" ", (13-LEN(U12)))</f>
        <v xml:space="preserve">      </v>
      </c>
      <c r="W12" s="4" t="str">
        <f t="shared" si="7"/>
        <v>-,</v>
      </c>
      <c r="X12" s="2" t="str">
        <f>REPT(" ", (9-LEN(W12)))</f>
        <v xml:space="preserve">       </v>
      </c>
      <c r="Y12" s="5" t="str">
        <f t="shared" si="8"/>
        <v>'-';</v>
      </c>
    </row>
    <row r="13" spans="1:45" x14ac:dyDescent="0.3">
      <c r="B13" s="157"/>
      <c r="C13" s="1"/>
      <c r="D13" s="104"/>
      <c r="F13" s="1"/>
      <c r="G13" s="1"/>
      <c r="H13" s="149"/>
      <c r="I13" s="1"/>
      <c r="J13" s="128"/>
      <c r="K13" s="128"/>
      <c r="L13" s="128"/>
      <c r="M13" s="2"/>
      <c r="N13" s="10" t="s">
        <v>19</v>
      </c>
      <c r="O13" s="145"/>
      <c r="P13" s="10" t="str">
        <f t="shared" si="4"/>
        <v>'HighBeamReq',</v>
      </c>
      <c r="Q13" s="2"/>
      <c r="R13" s="10" t="str">
        <f t="shared" si="5"/>
        <v>'uint8',</v>
      </c>
      <c r="S13" s="2" t="str">
        <f t="shared" si="0"/>
        <v>0,</v>
      </c>
      <c r="T13" s="2"/>
      <c r="U13" s="2" t="str">
        <f t="shared" si="6"/>
        <v>[0, 3],</v>
      </c>
      <c r="V13" s="2" t="str">
        <f>REPT(" ", (13-LEN(U13)))</f>
        <v xml:space="preserve">      </v>
      </c>
      <c r="W13" s="4" t="str">
        <f t="shared" si="7"/>
        <v>-,</v>
      </c>
      <c r="X13" s="2" t="str">
        <f t="shared" ref="X13:X55" si="9">REPT(" ", (9-LEN(W13)))</f>
        <v xml:space="preserve">       </v>
      </c>
      <c r="Y13" s="5" t="str">
        <f t="shared" si="8"/>
        <v>' 0-Off 1-Manual 2-Auto 3-BOOST ';</v>
      </c>
    </row>
    <row r="14" spans="1:45" x14ac:dyDescent="0.3">
      <c r="B14" s="158" t="s">
        <v>880</v>
      </c>
      <c r="C14" s="12" t="s">
        <v>189</v>
      </c>
      <c r="D14" s="104" t="s">
        <v>1090</v>
      </c>
      <c r="E14" s="7" t="s">
        <v>19</v>
      </c>
      <c r="F14" s="10" t="s">
        <v>1775</v>
      </c>
      <c r="G14" s="1"/>
      <c r="H14" s="148">
        <v>0</v>
      </c>
      <c r="I14" s="2"/>
      <c r="J14" s="29">
        <v>0</v>
      </c>
      <c r="K14" s="29">
        <v>1</v>
      </c>
      <c r="L14" s="29" t="s">
        <v>1777</v>
      </c>
      <c r="M14" s="2"/>
      <c r="N14" s="10" t="s">
        <v>19</v>
      </c>
      <c r="O14" s="145"/>
      <c r="P14" s="10" t="str">
        <f t="shared" si="4"/>
        <v>'MliaStartReq',</v>
      </c>
      <c r="Q14" s="2"/>
      <c r="R14" s="10" t="str">
        <f t="shared" si="5"/>
        <v>'uint8',</v>
      </c>
      <c r="S14" s="2" t="str">
        <f t="shared" si="0"/>
        <v>0,</v>
      </c>
      <c r="T14" s="2"/>
      <c r="U14" s="2" t="str">
        <f t="shared" si="6"/>
        <v>[0, 1],</v>
      </c>
      <c r="V14" s="2" t="str">
        <f>REPT(" ", (13-LEN(U14)))</f>
        <v xml:space="preserve">      </v>
      </c>
      <c r="W14" s="4" t="str">
        <f t="shared" si="7"/>
        <v>-,</v>
      </c>
      <c r="X14" s="2" t="str">
        <f t="shared" si="9"/>
        <v xml:space="preserve">       </v>
      </c>
      <c r="Y14" s="5" t="str">
        <f t="shared" si="8"/>
        <v>' Req to DAS  0-not MLIA 1-Req to Start Nueral network MLIA ';</v>
      </c>
    </row>
    <row r="15" spans="1:45" x14ac:dyDescent="0.3">
      <c r="B15" s="158" t="s">
        <v>880</v>
      </c>
      <c r="C15" s="12" t="s">
        <v>190</v>
      </c>
      <c r="D15" s="104" t="s">
        <v>1091</v>
      </c>
      <c r="E15" s="7" t="s">
        <v>19</v>
      </c>
      <c r="F15" s="10" t="s">
        <v>1775</v>
      </c>
      <c r="G15" s="1"/>
      <c r="H15" s="148">
        <v>0</v>
      </c>
      <c r="I15" s="2"/>
      <c r="J15" s="29">
        <v>0</v>
      </c>
      <c r="K15" s="29">
        <v>1</v>
      </c>
      <c r="L15" s="29" t="s">
        <v>1777</v>
      </c>
      <c r="M15" s="2"/>
      <c r="N15" s="10" t="s">
        <v>19</v>
      </c>
      <c r="O15" s="145"/>
      <c r="P15" s="10" t="str">
        <f t="shared" si="4"/>
        <v>'TargetLvlALS',</v>
      </c>
      <c r="Q15" s="2"/>
      <c r="R15" s="10" t="str">
        <f t="shared" si="5"/>
        <v>'uint8',</v>
      </c>
      <c r="S15" s="2" t="str">
        <f t="shared" si="0"/>
        <v>0,</v>
      </c>
      <c r="T15" s="2"/>
      <c r="U15" s="2" t="str">
        <f t="shared" si="6"/>
        <v>[0, 255],</v>
      </c>
      <c r="V15" s="2" t="str">
        <f>REPT(" ", (11-LEN(U15)))</f>
        <v xml:space="preserve">  </v>
      </c>
      <c r="W15" s="4" t="str">
        <f t="shared" si="7"/>
        <v>-,</v>
      </c>
      <c r="X15" s="2" t="str">
        <f t="shared" si="9"/>
        <v xml:space="preserve">       </v>
      </c>
      <c r="Y15" s="5" t="str">
        <f t="shared" si="8"/>
        <v>' Target level of Autocorrect (in parrots :-D ) ';</v>
      </c>
    </row>
    <row r="16" spans="1:45" s="108" customFormat="1" x14ac:dyDescent="0.3">
      <c r="A16" s="3"/>
      <c r="B16" s="158" t="s">
        <v>880</v>
      </c>
      <c r="C16" s="12" t="s">
        <v>882</v>
      </c>
      <c r="D16" s="104" t="s">
        <v>1089</v>
      </c>
      <c r="E16" s="7" t="s">
        <v>881</v>
      </c>
      <c r="F16" s="10" t="s">
        <v>1775</v>
      </c>
      <c r="G16" s="1"/>
      <c r="H16" s="148">
        <v>0</v>
      </c>
      <c r="I16" s="2"/>
      <c r="J16" s="29">
        <v>0</v>
      </c>
      <c r="K16" s="29">
        <v>3</v>
      </c>
      <c r="L16" s="29" t="s">
        <v>1777</v>
      </c>
      <c r="M16" s="1"/>
      <c r="N16" s="10" t="s">
        <v>19</v>
      </c>
      <c r="O16" s="145"/>
      <c r="P16" s="10" t="str">
        <f t="shared" si="4"/>
        <v>'ProjAnimationStat',</v>
      </c>
      <c r="Q16" s="1"/>
      <c r="R16" s="10" t="str">
        <f t="shared" si="5"/>
        <v>'uint8',</v>
      </c>
      <c r="S16" s="1" t="str">
        <f t="shared" si="0"/>
        <v>0,</v>
      </c>
      <c r="T16" s="1"/>
      <c r="U16" s="1" t="str">
        <f t="shared" si="6"/>
        <v>[0, 2],</v>
      </c>
      <c r="V16" s="1" t="str">
        <f>REPT(" ", (13-LEN(U16)))</f>
        <v xml:space="preserve">      </v>
      </c>
      <c r="W16" s="13" t="str">
        <f t="shared" si="7"/>
        <v>-,</v>
      </c>
      <c r="X16" s="1" t="str">
        <f t="shared" si="9"/>
        <v xml:space="preserve">       </v>
      </c>
      <c r="Y16" s="6" t="str">
        <f t="shared" si="8"/>
        <v>' Conditions for possibility an activation a project animation on the road: 0-func not avail, 1-func avail, 2-failure ';</v>
      </c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</row>
    <row r="17" spans="2:25" s="8" customFormat="1" x14ac:dyDescent="0.3">
      <c r="B17" s="158" t="s">
        <v>880</v>
      </c>
      <c r="C17" s="12" t="s">
        <v>1338</v>
      </c>
      <c r="D17" s="279" t="s">
        <v>2734</v>
      </c>
      <c r="E17" s="7" t="s">
        <v>1339</v>
      </c>
      <c r="F17" s="10" t="s">
        <v>1775</v>
      </c>
      <c r="G17" s="1"/>
      <c r="H17" s="148">
        <v>0</v>
      </c>
      <c r="I17" s="2"/>
      <c r="J17" s="29">
        <v>0</v>
      </c>
      <c r="K17" s="29">
        <v>1</v>
      </c>
      <c r="L17" s="29" t="s">
        <v>1777</v>
      </c>
      <c r="M17" s="1"/>
      <c r="N17" s="1"/>
      <c r="O17" s="145"/>
      <c r="P17" s="1" t="str">
        <f>"    %"&amp;B21</f>
        <v xml:space="preserve">    %BCM_IC_Info_Msg</v>
      </c>
      <c r="Q17" s="2"/>
      <c r="R17" s="10"/>
      <c r="S17" s="1"/>
      <c r="T17" s="1"/>
      <c r="U17" s="1"/>
      <c r="V17" s="1"/>
      <c r="W17" s="1"/>
      <c r="X17" s="1"/>
      <c r="Y17" s="1"/>
    </row>
    <row r="18" spans="2:25" x14ac:dyDescent="0.3">
      <c r="B18" s="158" t="s">
        <v>880</v>
      </c>
      <c r="C18" s="12" t="s">
        <v>883</v>
      </c>
      <c r="D18" s="104" t="s">
        <v>1088</v>
      </c>
      <c r="E18" s="7" t="s">
        <v>884</v>
      </c>
      <c r="F18" s="10" t="s">
        <v>1775</v>
      </c>
      <c r="G18" s="1"/>
      <c r="H18" s="148">
        <v>0</v>
      </c>
      <c r="I18" s="2"/>
      <c r="J18" s="29">
        <v>0</v>
      </c>
      <c r="K18" s="29">
        <v>255</v>
      </c>
      <c r="L18" s="29" t="s">
        <v>1777</v>
      </c>
      <c r="M18" s="2"/>
      <c r="N18" s="10" t="s">
        <v>19</v>
      </c>
      <c r="O18" s="145"/>
      <c r="P18" s="10" t="str">
        <f>"'"&amp;C21&amp;"'"&amp;","</f>
        <v>'WashFluidLvl',</v>
      </c>
      <c r="Q18" s="2"/>
      <c r="R18" s="10" t="str">
        <f>"'"&amp;F21&amp;"',"</f>
        <v>'uint8',</v>
      </c>
      <c r="S18" s="2" t="str">
        <f t="shared" si="0"/>
        <v>0,</v>
      </c>
      <c r="T18" s="2"/>
      <c r="U18" s="2" t="str">
        <f>"["&amp;J21&amp;", "&amp;LEFT(K21,7)&amp;"]"&amp;","</f>
        <v>[0, 1],</v>
      </c>
      <c r="V18" s="2" t="str">
        <f>REPT(" ", (13-LEN(U18)))</f>
        <v xml:space="preserve">      </v>
      </c>
      <c r="W18" s="4" t="str">
        <f>IF(L21="[]","''",(IF(L21="'-'","''",L21)))&amp;","</f>
        <v>-,</v>
      </c>
      <c r="X18" s="2" t="str">
        <f t="shared" si="9"/>
        <v xml:space="preserve">       </v>
      </c>
      <c r="Y18" s="5" t="str">
        <f>"'"&amp;IF(E21="[]","-"," "&amp;(CLEAN(E21))&amp;" ")&amp;"'"&amp;";"</f>
        <v>' Washer Fluid Level 0- normal 1-Washer Fluid Level ';</v>
      </c>
    </row>
    <row r="19" spans="2:25" s="8" customFormat="1" x14ac:dyDescent="0.3">
      <c r="B19" s="158" t="s">
        <v>880</v>
      </c>
      <c r="C19" s="12" t="s">
        <v>1620</v>
      </c>
      <c r="D19" s="278" t="s">
        <v>2733</v>
      </c>
      <c r="E19" s="7" t="s">
        <v>1621</v>
      </c>
      <c r="F19" s="10" t="s">
        <v>1775</v>
      </c>
      <c r="G19" s="1"/>
      <c r="H19" s="148">
        <v>0</v>
      </c>
      <c r="I19" s="1"/>
      <c r="J19" s="29">
        <v>0</v>
      </c>
      <c r="K19" s="29">
        <v>2</v>
      </c>
      <c r="L19" s="29" t="s">
        <v>1777</v>
      </c>
      <c r="M19" s="1"/>
      <c r="N19" s="1"/>
      <c r="O19" s="145"/>
      <c r="P19" s="1" t="str">
        <f>"    %"&amp;B23</f>
        <v xml:space="preserve">    %BCM_Lock_CTR</v>
      </c>
      <c r="Q19" s="2"/>
      <c r="R19" s="10"/>
      <c r="S19" s="1"/>
      <c r="T19" s="1"/>
      <c r="U19" s="1"/>
      <c r="V19" s="1"/>
      <c r="W19" s="1"/>
      <c r="X19" s="1"/>
      <c r="Y19" s="1"/>
    </row>
    <row r="20" spans="2:25" s="8" customFormat="1" x14ac:dyDescent="0.3">
      <c r="B20" s="157"/>
      <c r="C20" s="1"/>
      <c r="D20" s="104"/>
      <c r="E20" s="7"/>
      <c r="F20" s="1"/>
      <c r="G20" s="1"/>
      <c r="H20" s="149"/>
      <c r="I20" s="1"/>
      <c r="J20" s="128"/>
      <c r="K20" s="128"/>
      <c r="L20" s="128"/>
      <c r="M20" s="2"/>
      <c r="N20" s="10" t="s">
        <v>19</v>
      </c>
      <c r="O20" s="145"/>
      <c r="P20" s="10" t="str">
        <f>"'"&amp;C23&amp;"'"&amp;","</f>
        <v>'LookSt',</v>
      </c>
      <c r="Q20" s="2"/>
      <c r="R20" s="10" t="str">
        <f>"'"&amp;F23&amp;"',"</f>
        <v>'uint8',</v>
      </c>
      <c r="S20" s="2" t="str">
        <f t="shared" si="0"/>
        <v>0,</v>
      </c>
      <c r="T20" s="2"/>
      <c r="U20" s="2" t="str">
        <f>"["&amp;J23&amp;", "&amp;LEFT(K23,7)&amp;"]"&amp;","</f>
        <v>[0, 1],</v>
      </c>
      <c r="V20" s="2" t="str">
        <f>REPT(" ", (13-LEN(U20)))</f>
        <v xml:space="preserve">      </v>
      </c>
      <c r="W20" s="4" t="str">
        <f>IF(L23="[]","''",(IF(L23="'-'","''",L23)))&amp;","</f>
        <v>-,</v>
      </c>
      <c r="X20" s="2" t="str">
        <f t="shared" si="9"/>
        <v xml:space="preserve">       </v>
      </c>
      <c r="Y20" s="5" t="str">
        <f>"'"&amp;IF(E23="[]","-"," "&amp;(CLEAN(E23))&amp;" ")&amp;"'"&amp;";"</f>
        <v>' Status of lock car ';</v>
      </c>
    </row>
    <row r="21" spans="2:25" s="8" customFormat="1" x14ac:dyDescent="0.3">
      <c r="B21" s="158" t="s">
        <v>1654</v>
      </c>
      <c r="C21" s="12" t="s">
        <v>885</v>
      </c>
      <c r="D21" s="41" t="s">
        <v>1092</v>
      </c>
      <c r="E21" s="7" t="s">
        <v>886</v>
      </c>
      <c r="F21" s="10" t="s">
        <v>1775</v>
      </c>
      <c r="G21" s="1"/>
      <c r="H21" s="148">
        <v>0</v>
      </c>
      <c r="I21" s="2"/>
      <c r="J21" s="29">
        <v>0</v>
      </c>
      <c r="K21" s="29">
        <v>1</v>
      </c>
      <c r="L21" s="29" t="s">
        <v>1777</v>
      </c>
      <c r="M21" s="1"/>
      <c r="N21" s="1"/>
      <c r="O21" s="145"/>
      <c r="P21" s="1" t="str">
        <f>"    %"&amp;B29</f>
        <v xml:space="preserve">    %BCM_VEH_STATE</v>
      </c>
      <c r="Q21" s="2"/>
      <c r="R21" s="10"/>
      <c r="S21" s="1"/>
      <c r="T21" s="1"/>
      <c r="U21" s="1"/>
      <c r="V21" s="1"/>
      <c r="W21" s="1"/>
      <c r="X21" s="1"/>
      <c r="Y21" s="1"/>
    </row>
    <row r="22" spans="2:25" x14ac:dyDescent="0.3">
      <c r="B22" s="157"/>
      <c r="C22" s="1"/>
      <c r="D22" s="104"/>
      <c r="F22" s="1"/>
      <c r="G22" s="1"/>
      <c r="H22" s="149"/>
      <c r="I22" s="1"/>
      <c r="J22" s="128"/>
      <c r="K22" s="128"/>
      <c r="L22" s="128"/>
      <c r="M22" s="2"/>
      <c r="N22" s="10" t="s">
        <v>19</v>
      </c>
      <c r="O22" s="145"/>
      <c r="P22" s="10" t="str">
        <f>"'"&amp;C29&amp;"'"&amp;","</f>
        <v>'VehBody',</v>
      </c>
      <c r="Q22" s="2"/>
      <c r="R22" s="10" t="str">
        <f>"'"&amp;F29&amp;"',"</f>
        <v>'uint8',</v>
      </c>
      <c r="S22" s="2" t="str">
        <f t="shared" si="0"/>
        <v>0,</v>
      </c>
      <c r="T22" s="2"/>
      <c r="U22" s="2" t="str">
        <f>"["&amp;J29&amp;", "&amp;LEFT(K29,7)&amp;"]"&amp;","</f>
        <v>[0, 15],</v>
      </c>
      <c r="V22" s="2" t="str">
        <f>REPT(" ", (11-LEN(U22)))</f>
        <v xml:space="preserve">   </v>
      </c>
      <c r="W22" s="4" t="str">
        <f>IF(L29="[]","''",(IF(L29="'-'","''",L29)))&amp;","</f>
        <v>-,</v>
      </c>
      <c r="X22" s="2" t="str">
        <f t="shared" si="9"/>
        <v xml:space="preserve">       </v>
      </c>
      <c r="Y22" s="5" t="str">
        <f>"'"&amp;IF(E29="[]","-"," "&amp;(CLEAN(E29))&amp;" ")&amp;"'"&amp;";"</f>
        <v>' 0 - Not set, 1 - Sedan, 2 - Limo, 3 - MPV, 4 - SUV, 5 - Cabrio, 6 - Sedan long ';</v>
      </c>
    </row>
    <row r="23" spans="2:25" x14ac:dyDescent="0.3">
      <c r="B23" s="158" t="s">
        <v>1655</v>
      </c>
      <c r="C23" s="12" t="s">
        <v>1097</v>
      </c>
      <c r="D23" s="104" t="s">
        <v>1098</v>
      </c>
      <c r="E23" s="7" t="s">
        <v>1099</v>
      </c>
      <c r="F23" s="10" t="s">
        <v>1775</v>
      </c>
      <c r="G23" s="1"/>
      <c r="H23" s="148">
        <v>0</v>
      </c>
      <c r="I23" s="1"/>
      <c r="J23" s="29">
        <v>0</v>
      </c>
      <c r="K23" s="29">
        <v>1</v>
      </c>
      <c r="L23" s="29" t="s">
        <v>1777</v>
      </c>
      <c r="M23" s="2"/>
      <c r="N23" s="10" t="s">
        <v>19</v>
      </c>
      <c r="O23" s="145"/>
      <c r="P23" s="10" t="str">
        <f>"'"&amp;C30&amp;"'"&amp;","</f>
        <v>'IgnSt',</v>
      </c>
      <c r="Q23" s="2"/>
      <c r="R23" s="10" t="str">
        <f>"'"&amp;F30&amp;"',"</f>
        <v>'uint8',</v>
      </c>
      <c r="S23" s="2" t="str">
        <f t="shared" si="0"/>
        <v>0,</v>
      </c>
      <c r="T23" s="2"/>
      <c r="U23" s="2" t="str">
        <f>"["&amp;J30&amp;", "&amp;LEFT(K30,7)&amp;"]"&amp;","</f>
        <v>[0, 1],</v>
      </c>
      <c r="V23" s="2" t="str">
        <f>REPT(" ", (13-LEN(U23)))</f>
        <v xml:space="preserve">      </v>
      </c>
      <c r="W23" s="4" t="str">
        <f>IF(L30="[]","''",(IF(L30="'-'","''",L30)))&amp;","</f>
        <v>-,</v>
      </c>
      <c r="X23" s="2" t="str">
        <f t="shared" si="9"/>
        <v xml:space="preserve">       </v>
      </c>
      <c r="Y23" s="5" t="str">
        <f>"'"&amp;IF(E30="[]","-"," "&amp;(CLEAN(E30))&amp;" ")&amp;"'"&amp;";"</f>
        <v>'-';</v>
      </c>
    </row>
    <row r="24" spans="2:25" x14ac:dyDescent="0.3">
      <c r="B24" s="157"/>
      <c r="C24" s="1"/>
      <c r="D24" s="104"/>
      <c r="F24" s="1"/>
      <c r="G24" s="1"/>
      <c r="H24" s="149"/>
      <c r="I24" s="1"/>
      <c r="J24" s="128"/>
      <c r="K24" s="128"/>
      <c r="L24" s="128"/>
      <c r="M24" s="2"/>
      <c r="N24" s="10" t="s">
        <v>19</v>
      </c>
      <c r="O24" s="145"/>
      <c r="P24" s="10" t="str">
        <f>"'"&amp;C31&amp;"'"&amp;","</f>
        <v>'VehicleMode',</v>
      </c>
      <c r="Q24" s="2"/>
      <c r="R24" s="10" t="str">
        <f>"'"&amp;F31&amp;"',"</f>
        <v>'uint8',</v>
      </c>
      <c r="S24" s="2" t="str">
        <f t="shared" si="0"/>
        <v>0,</v>
      </c>
      <c r="T24" s="2"/>
      <c r="U24" s="2" t="str">
        <f>"["&amp;J31&amp;", "&amp;LEFT(K31,7)&amp;"]"&amp;","</f>
        <v>[0, 15],</v>
      </c>
      <c r="V24" s="2" t="str">
        <f>REPT(" ", (11-LEN(U24)))</f>
        <v xml:space="preserve">   </v>
      </c>
      <c r="W24" s="4" t="str">
        <f>IF(L31="[]","''",(IF(L31="'-'","''",L31)))&amp;","</f>
        <v>-,</v>
      </c>
      <c r="X24" s="2" t="str">
        <f t="shared" si="9"/>
        <v xml:space="preserve">       </v>
      </c>
      <c r="Y24" s="5" t="str">
        <f>"'"&amp;IF(E31="[]","-"," "&amp;(CLEAN(E31))&amp;" ")&amp;"'"&amp;";"</f>
        <v>' 0-sleep 1-preheat 2-standby 3-ignition 4-drive 5-service 6-remote ';</v>
      </c>
    </row>
    <row r="25" spans="2:25" x14ac:dyDescent="0.3">
      <c r="B25" s="158" t="s">
        <v>3166</v>
      </c>
      <c r="C25" s="12" t="s">
        <v>3174</v>
      </c>
      <c r="D25" s="309" t="s">
        <v>3167</v>
      </c>
      <c r="E25" s="7" t="s">
        <v>3170</v>
      </c>
      <c r="F25" s="10" t="s">
        <v>1775</v>
      </c>
      <c r="G25" s="1"/>
      <c r="H25" s="148">
        <v>0</v>
      </c>
      <c r="I25" s="1"/>
      <c r="J25" s="29">
        <v>0</v>
      </c>
      <c r="K25" s="29">
        <v>6</v>
      </c>
      <c r="L25" s="29" t="s">
        <v>1777</v>
      </c>
      <c r="M25" s="2"/>
      <c r="N25" s="10"/>
      <c r="O25" s="145"/>
      <c r="P25" s="10"/>
      <c r="Q25" s="2"/>
      <c r="R25" s="10"/>
      <c r="S25" s="2"/>
      <c r="T25" s="2"/>
      <c r="U25" s="2"/>
      <c r="V25" s="2"/>
      <c r="W25" s="4"/>
      <c r="X25" s="2"/>
      <c r="Y25" s="5"/>
    </row>
    <row r="26" spans="2:25" x14ac:dyDescent="0.3">
      <c r="B26" s="158" t="s">
        <v>3166</v>
      </c>
      <c r="C26" s="12" t="s">
        <v>3175</v>
      </c>
      <c r="D26" s="309" t="s">
        <v>3168</v>
      </c>
      <c r="E26" s="7" t="s">
        <v>3171</v>
      </c>
      <c r="F26" s="10" t="s">
        <v>1776</v>
      </c>
      <c r="G26" s="1"/>
      <c r="H26" s="148">
        <v>0</v>
      </c>
      <c r="I26" s="1"/>
      <c r="J26" s="29">
        <v>0</v>
      </c>
      <c r="K26" s="29">
        <v>25500</v>
      </c>
      <c r="L26" s="29" t="s">
        <v>3173</v>
      </c>
      <c r="M26" s="2"/>
      <c r="N26" s="10"/>
      <c r="O26" s="145"/>
      <c r="P26" s="10"/>
      <c r="Q26" s="2"/>
      <c r="R26" s="10"/>
      <c r="S26" s="2"/>
      <c r="T26" s="2"/>
      <c r="U26" s="2"/>
      <c r="V26" s="2"/>
      <c r="W26" s="4"/>
      <c r="X26" s="2"/>
      <c r="Y26" s="5"/>
    </row>
    <row r="27" spans="2:25" x14ac:dyDescent="0.3">
      <c r="B27" s="158" t="s">
        <v>3166</v>
      </c>
      <c r="C27" s="12" t="s">
        <v>3176</v>
      </c>
      <c r="D27" s="309" t="s">
        <v>3169</v>
      </c>
      <c r="E27" s="7" t="s">
        <v>3172</v>
      </c>
      <c r="F27" s="10" t="s">
        <v>1776</v>
      </c>
      <c r="G27" s="1"/>
      <c r="H27" s="148">
        <v>0</v>
      </c>
      <c r="I27" s="1"/>
      <c r="J27" s="29">
        <v>0</v>
      </c>
      <c r="K27" s="29">
        <v>12750</v>
      </c>
      <c r="L27" s="29" t="s">
        <v>3173</v>
      </c>
      <c r="M27" s="2"/>
      <c r="N27" s="10"/>
      <c r="O27" s="145"/>
      <c r="P27" s="10"/>
      <c r="Q27" s="2"/>
      <c r="R27" s="10"/>
      <c r="S27" s="2"/>
      <c r="T27" s="2"/>
      <c r="U27" s="2"/>
      <c r="V27" s="2"/>
      <c r="W27" s="4"/>
      <c r="X27" s="2"/>
      <c r="Y27" s="5"/>
    </row>
    <row r="28" spans="2:25" x14ac:dyDescent="0.3">
      <c r="B28" s="157"/>
      <c r="C28" s="1"/>
      <c r="D28" s="104"/>
      <c r="F28" s="1"/>
      <c r="G28" s="1"/>
      <c r="H28" s="149"/>
      <c r="I28" s="1"/>
      <c r="J28" s="303"/>
      <c r="K28" s="303"/>
      <c r="L28" s="303"/>
      <c r="M28" s="2"/>
      <c r="N28" s="10"/>
      <c r="O28" s="145"/>
      <c r="P28" s="10"/>
      <c r="Q28" s="2"/>
      <c r="R28" s="10"/>
      <c r="S28" s="2"/>
      <c r="T28" s="2"/>
      <c r="U28" s="2"/>
      <c r="V28" s="2"/>
      <c r="W28" s="4"/>
      <c r="X28" s="2"/>
      <c r="Y28" s="5"/>
    </row>
    <row r="29" spans="2:25" x14ac:dyDescent="0.3">
      <c r="B29" s="158" t="s">
        <v>1656</v>
      </c>
      <c r="C29" s="12" t="s">
        <v>1594</v>
      </c>
      <c r="D29" s="103" t="s">
        <v>1102</v>
      </c>
      <c r="E29" s="7" t="s">
        <v>2714</v>
      </c>
      <c r="F29" s="10" t="s">
        <v>1775</v>
      </c>
      <c r="G29" s="1"/>
      <c r="H29" s="148">
        <v>0</v>
      </c>
      <c r="I29" s="2"/>
      <c r="J29" s="29">
        <v>0</v>
      </c>
      <c r="K29" s="29">
        <v>15</v>
      </c>
      <c r="L29" s="29" t="s">
        <v>1777</v>
      </c>
      <c r="M29" s="2"/>
      <c r="N29" s="10" t="s">
        <v>19</v>
      </c>
      <c r="O29" s="145"/>
      <c r="P29" s="10" t="str">
        <f>"'"&amp;C32&amp;"'"&amp;","</f>
        <v>'SensTermSt',</v>
      </c>
      <c r="Q29" s="2"/>
      <c r="R29" s="10" t="str">
        <f>"'"&amp;F32&amp;"',"</f>
        <v>'uint8',</v>
      </c>
      <c r="S29" s="2" t="str">
        <f t="shared" si="0"/>
        <v>0,</v>
      </c>
      <c r="T29" s="2"/>
      <c r="U29" s="2" t="str">
        <f>"["&amp;J32&amp;", "&amp;LEFT(K32,7)&amp;"]"&amp;","</f>
        <v>[0, 1],</v>
      </c>
      <c r="V29" s="2" t="str">
        <f>REPT(" ", (13-LEN(U29)))</f>
        <v xml:space="preserve">      </v>
      </c>
      <c r="W29" s="4" t="str">
        <f>IF(L32="[]","''",(IF(L32="'-'","''",L32)))&amp;","</f>
        <v>-,</v>
      </c>
      <c r="X29" s="2" t="str">
        <f>REPT(" ", (9-LEN(W29)))</f>
        <v xml:space="preserve">       </v>
      </c>
      <c r="Y29" s="5" t="str">
        <f>"'"&amp;IF(E32="[]","-"," "&amp;(CLEAN(E32))&amp;" ")&amp;"'"&amp;";"</f>
        <v>' Terminal to power ADASCAN ';</v>
      </c>
    </row>
    <row r="30" spans="2:25" x14ac:dyDescent="0.3">
      <c r="B30" s="158" t="s">
        <v>1656</v>
      </c>
      <c r="C30" s="12" t="s">
        <v>1289</v>
      </c>
      <c r="D30" s="103" t="s">
        <v>1100</v>
      </c>
      <c r="E30" s="7" t="s">
        <v>19</v>
      </c>
      <c r="F30" s="10" t="s">
        <v>1775</v>
      </c>
      <c r="G30" s="1"/>
      <c r="H30" s="148">
        <v>0</v>
      </c>
      <c r="I30" s="2"/>
      <c r="J30" s="29">
        <v>0</v>
      </c>
      <c r="K30" s="29">
        <v>1</v>
      </c>
      <c r="L30" s="29" t="s">
        <v>1777</v>
      </c>
      <c r="M30" s="2"/>
      <c r="N30" s="10"/>
      <c r="O30" s="145"/>
      <c r="P30" s="10"/>
      <c r="Q30" s="2"/>
      <c r="R30" s="10"/>
      <c r="S30" s="2"/>
      <c r="T30" s="2"/>
      <c r="U30" s="1" t="str">
        <f>"["&amp;J33&amp;", "&amp;LEFT(K33,7)&amp;"]"&amp;","</f>
        <v>[0, 1],</v>
      </c>
      <c r="V30" s="2"/>
      <c r="W30" s="4"/>
      <c r="X30" s="2"/>
      <c r="Y30" s="6" t="str">
        <f>"'"&amp;IF(E33="[]","-"," "&amp;(CLEAN(E33))&amp;" ")&amp;"'"&amp;";"</f>
        <v>' 0 - Normal, 1 - Armored  for Perc ';</v>
      </c>
    </row>
    <row r="31" spans="2:25" s="8" customFormat="1" x14ac:dyDescent="0.3">
      <c r="B31" s="158" t="s">
        <v>1656</v>
      </c>
      <c r="C31" s="12" t="s">
        <v>11</v>
      </c>
      <c r="D31" s="103" t="s">
        <v>1104</v>
      </c>
      <c r="E31" s="7" t="s">
        <v>1105</v>
      </c>
      <c r="F31" s="10" t="s">
        <v>1775</v>
      </c>
      <c r="G31" s="1"/>
      <c r="H31" s="148">
        <v>0</v>
      </c>
      <c r="I31" s="2"/>
      <c r="J31" s="29">
        <v>0</v>
      </c>
      <c r="K31" s="29">
        <v>15</v>
      </c>
      <c r="L31" s="29" t="s">
        <v>1777</v>
      </c>
      <c r="M31" s="1"/>
      <c r="N31" s="1"/>
      <c r="O31" s="145"/>
      <c r="P31" s="1" t="str">
        <f>"    %"&amp;B35</f>
        <v xml:space="preserve">    %BCM_Veh_State2</v>
      </c>
      <c r="Q31" s="2"/>
      <c r="R31" s="10"/>
      <c r="S31" s="1"/>
      <c r="T31" s="1"/>
      <c r="U31" s="1"/>
      <c r="V31" s="1"/>
      <c r="W31" s="13"/>
      <c r="X31" s="1"/>
      <c r="Y31" s="6"/>
    </row>
    <row r="32" spans="2:25" x14ac:dyDescent="0.3">
      <c r="B32" s="158" t="s">
        <v>1656</v>
      </c>
      <c r="C32" s="12" t="s">
        <v>1107</v>
      </c>
      <c r="D32" s="103" t="s">
        <v>1101</v>
      </c>
      <c r="E32" s="7" t="s">
        <v>184</v>
      </c>
      <c r="F32" s="10" t="s">
        <v>1775</v>
      </c>
      <c r="G32" s="1"/>
      <c r="H32" s="148">
        <v>0</v>
      </c>
      <c r="I32" s="2"/>
      <c r="J32" s="29">
        <v>0</v>
      </c>
      <c r="K32" s="29">
        <v>1</v>
      </c>
      <c r="L32" s="29" t="s">
        <v>1777</v>
      </c>
      <c r="M32" s="2"/>
      <c r="N32" s="10" t="s">
        <v>19</v>
      </c>
      <c r="O32" s="145"/>
      <c r="P32" s="10" t="str">
        <f>"'"&amp;C35&amp;"'"&amp;","</f>
        <v>'LdwBt',</v>
      </c>
      <c r="Q32" s="2"/>
      <c r="R32" s="10" t="str">
        <f>"'"&amp;F35&amp;"',"</f>
        <v>'uint8',</v>
      </c>
      <c r="S32" s="2" t="str">
        <f t="shared" si="0"/>
        <v>0,</v>
      </c>
      <c r="T32" s="2"/>
      <c r="U32" s="2" t="str">
        <f>"["&amp;J35&amp;", "&amp;LEFT(K35,7)&amp;"]"&amp;","</f>
        <v>[0, 1],</v>
      </c>
      <c r="V32" s="2" t="str">
        <f>REPT(" ", (13-LEN(U32)))</f>
        <v xml:space="preserve">      </v>
      </c>
      <c r="W32" s="4" t="str">
        <f>IF(L35="[]","''",(IF(L35="'-'","''",L35)))&amp;","</f>
        <v>-,</v>
      </c>
      <c r="X32" s="2" t="str">
        <f t="shared" si="9"/>
        <v xml:space="preserve">       </v>
      </c>
      <c r="Y32" s="5" t="str">
        <f>"'"&amp;IF(E35="[]","-"," "&amp;(CLEAN(E35))&amp;" ")&amp;"'"&amp;";"</f>
        <v>' LDW_Button 0-no pressed 1-pressed ';</v>
      </c>
    </row>
    <row r="33" spans="2:25" x14ac:dyDescent="0.3">
      <c r="B33" s="158" t="s">
        <v>1656</v>
      </c>
      <c r="C33" s="12" t="s">
        <v>1911</v>
      </c>
      <c r="D33" s="219" t="s">
        <v>1897</v>
      </c>
      <c r="E33" s="7" t="s">
        <v>2715</v>
      </c>
      <c r="F33" s="10" t="s">
        <v>1775</v>
      </c>
      <c r="G33" s="1"/>
      <c r="H33" s="148">
        <v>0</v>
      </c>
      <c r="I33" s="2"/>
      <c r="J33" s="29">
        <v>0</v>
      </c>
      <c r="K33" s="29">
        <v>1</v>
      </c>
      <c r="L33" s="29" t="s">
        <v>1777</v>
      </c>
      <c r="M33" s="2"/>
      <c r="N33" s="10" t="s">
        <v>19</v>
      </c>
      <c r="O33" s="145"/>
      <c r="P33" s="10" t="str">
        <f>"'"&amp;C36&amp;"'"&amp;","</f>
        <v>'LccBt',</v>
      </c>
      <c r="Q33" s="2"/>
      <c r="R33" s="10" t="str">
        <f>"'"&amp;F36&amp;"',"</f>
        <v>'uint8',</v>
      </c>
      <c r="S33" s="2" t="str">
        <f t="shared" si="0"/>
        <v>0,</v>
      </c>
      <c r="T33" s="2"/>
      <c r="U33" s="2" t="str">
        <f>"["&amp;J36&amp;", "&amp;LEFT(K36,7)&amp;"]"&amp;","</f>
        <v>[0, 1],</v>
      </c>
      <c r="V33" s="2" t="str">
        <f>REPT(" ", (13-LEN(U33)))</f>
        <v xml:space="preserve">      </v>
      </c>
      <c r="W33" s="4" t="str">
        <f>IF(L36="[]","''",(IF(L36="'-'","''",L36)))&amp;","</f>
        <v>-,</v>
      </c>
      <c r="X33" s="2" t="str">
        <f t="shared" si="9"/>
        <v xml:space="preserve">       </v>
      </c>
      <c r="Y33" s="5" t="str">
        <f>"'"&amp;IF(E36="[]","-"," "&amp;(CLEAN(E36))&amp;" ")&amp;"'"&amp;";"</f>
        <v>' LCC_Button 0-no pressed 1-pressed ';</v>
      </c>
    </row>
    <row r="34" spans="2:25" x14ac:dyDescent="0.3">
      <c r="B34" s="159"/>
      <c r="C34" s="12"/>
      <c r="D34" s="104"/>
      <c r="F34" s="1"/>
      <c r="G34" s="1"/>
      <c r="H34" s="149"/>
      <c r="I34" s="1"/>
      <c r="J34" s="128"/>
      <c r="K34" s="128"/>
      <c r="L34" s="128"/>
      <c r="M34" s="2"/>
      <c r="N34" s="10"/>
      <c r="O34" s="145"/>
      <c r="P34" s="10"/>
      <c r="Q34" s="2"/>
      <c r="R34" s="10"/>
      <c r="S34" s="2"/>
      <c r="T34" s="2"/>
      <c r="U34" s="2"/>
      <c r="V34" s="2"/>
      <c r="W34" s="4"/>
      <c r="X34" s="2"/>
      <c r="Y34" s="5"/>
    </row>
    <row r="35" spans="2:25" x14ac:dyDescent="0.3">
      <c r="B35" s="158" t="s">
        <v>1657</v>
      </c>
      <c r="C35" s="12" t="s">
        <v>1331</v>
      </c>
      <c r="D35" s="103" t="s">
        <v>1329</v>
      </c>
      <c r="E35" s="7" t="s">
        <v>1334</v>
      </c>
      <c r="F35" s="10" t="s">
        <v>1775</v>
      </c>
      <c r="G35" s="1"/>
      <c r="H35" s="148">
        <v>0</v>
      </c>
      <c r="I35" s="2"/>
      <c r="J35" s="29">
        <v>0</v>
      </c>
      <c r="K35" s="29">
        <v>1</v>
      </c>
      <c r="L35" s="29" t="s">
        <v>1777</v>
      </c>
      <c r="M35" s="2"/>
      <c r="N35" s="10" t="s">
        <v>19</v>
      </c>
      <c r="O35" s="145"/>
      <c r="P35" s="10" t="str">
        <f>"'"&amp;C38&amp;"'"&amp;","</f>
        <v>'AmbTemp',</v>
      </c>
      <c r="Q35" s="2"/>
      <c r="R35" s="10" t="str">
        <f>"'"&amp;F38&amp;"',"</f>
        <v>'single',</v>
      </c>
      <c r="S35" s="2" t="str">
        <f t="shared" si="0"/>
        <v>0,</v>
      </c>
      <c r="T35" s="2"/>
      <c r="U35" s="2" t="str">
        <f>"["&amp;J38&amp;", "&amp;LEFT(K38,7)&amp;"]"&amp;","</f>
        <v>[-50, 75],</v>
      </c>
      <c r="V35" s="2" t="str">
        <f>REPT(" ", (13-LEN(U35)))</f>
        <v xml:space="preserve">   </v>
      </c>
      <c r="W35" s="4" t="str">
        <f>IF(L38="[]","''",(IF(L38="'-'","''",L38)))&amp;","</f>
        <v>-,</v>
      </c>
      <c r="X35" s="2" t="str">
        <f>REPT(" ", (9-LEN(W35)))</f>
        <v xml:space="preserve">       </v>
      </c>
      <c r="Y35" s="5" t="str">
        <f>"'"&amp;IF(E38="[]","-"," "&amp;(CLEAN(E38))&amp;" ")&amp;"'"&amp;";"</f>
        <v>' Ambient temperature for inform an user ';</v>
      </c>
    </row>
    <row r="36" spans="2:25" s="8" customFormat="1" x14ac:dyDescent="0.3">
      <c r="B36" s="158" t="s">
        <v>1657</v>
      </c>
      <c r="C36" s="12" t="s">
        <v>1332</v>
      </c>
      <c r="D36" s="103" t="s">
        <v>1330</v>
      </c>
      <c r="E36" s="7" t="s">
        <v>1333</v>
      </c>
      <c r="F36" s="10" t="s">
        <v>1775</v>
      </c>
      <c r="G36" s="1"/>
      <c r="H36" s="148">
        <v>0</v>
      </c>
      <c r="I36" s="2"/>
      <c r="J36" s="29">
        <v>0</v>
      </c>
      <c r="K36" s="29">
        <v>1</v>
      </c>
      <c r="L36" s="29" t="s">
        <v>1777</v>
      </c>
      <c r="M36" s="1"/>
      <c r="N36" s="1"/>
      <c r="O36" s="145"/>
      <c r="P36" s="1" t="str">
        <f>"    %"&amp;B40</f>
        <v xml:space="preserve">    %CCU_Stat1</v>
      </c>
      <c r="Q36" s="2"/>
      <c r="R36" s="10"/>
      <c r="S36" s="1"/>
      <c r="T36" s="1"/>
      <c r="U36" s="1"/>
      <c r="V36" s="1"/>
      <c r="W36" s="1"/>
      <c r="X36" s="1"/>
      <c r="Y36" s="1"/>
    </row>
    <row r="37" spans="2:25" x14ac:dyDescent="0.3">
      <c r="B37" s="158" t="s">
        <v>1657</v>
      </c>
      <c r="C37" s="12" t="s">
        <v>1716</v>
      </c>
      <c r="D37" s="41" t="s">
        <v>1938</v>
      </c>
      <c r="E37" s="7" t="s">
        <v>1715</v>
      </c>
      <c r="F37" s="10" t="s">
        <v>1775</v>
      </c>
      <c r="G37" s="1"/>
      <c r="H37" s="148">
        <v>0</v>
      </c>
      <c r="I37" s="2"/>
      <c r="J37" s="29">
        <v>0</v>
      </c>
      <c r="K37" s="29">
        <v>1</v>
      </c>
      <c r="L37" s="29" t="s">
        <v>1777</v>
      </c>
      <c r="M37" s="2"/>
      <c r="N37" s="10" t="s">
        <v>19</v>
      </c>
      <c r="O37" s="145"/>
      <c r="P37" s="10" t="str">
        <f>"'"&amp;C40&amp;"'"&amp;","</f>
        <v>'FanSpeed',</v>
      </c>
      <c r="Q37" s="2"/>
      <c r="R37" s="10" t="str">
        <f>"'"&amp;F40&amp;"',"</f>
        <v>'uint8',</v>
      </c>
      <c r="S37" s="2" t="str">
        <f t="shared" si="0"/>
        <v>0,</v>
      </c>
      <c r="T37" s="2"/>
      <c r="U37" s="2" t="str">
        <f>"["&amp;J40&amp;", "&amp;LEFT(K40,7)&amp;"]"&amp;","</f>
        <v>[0, 7],</v>
      </c>
      <c r="V37" s="2" t="str">
        <f>REPT(" ", (13-LEN(U37)))</f>
        <v xml:space="preserve">      </v>
      </c>
      <c r="W37" s="4" t="str">
        <f>IF(L40="[]","''",(IF(L40="'-'","''",L40)))&amp;","</f>
        <v>-,</v>
      </c>
      <c r="X37" s="2" t="str">
        <f>REPT(" ", (9-LEN(W37)))</f>
        <v xml:space="preserve">       </v>
      </c>
      <c r="Y37" s="5" t="str">
        <f>"'"&amp;IF(E40="[]","-"," "&amp;(CLEAN(E40))&amp;" ")&amp;"'"&amp;";"</f>
        <v>' Indicates the speed of fan: 0x0 = Low Density 0x1 = High Density ';</v>
      </c>
    </row>
    <row r="38" spans="2:25" s="8" customFormat="1" x14ac:dyDescent="0.3">
      <c r="B38" s="158" t="s">
        <v>1657</v>
      </c>
      <c r="C38" s="221" t="s">
        <v>1600</v>
      </c>
      <c r="D38" s="103" t="s">
        <v>1103</v>
      </c>
      <c r="E38" s="7" t="s">
        <v>1106</v>
      </c>
      <c r="F38" s="10" t="s">
        <v>1776</v>
      </c>
      <c r="G38" s="1"/>
      <c r="H38" s="148">
        <v>20</v>
      </c>
      <c r="I38" s="2"/>
      <c r="J38" s="29">
        <v>-50</v>
      </c>
      <c r="K38" s="29">
        <v>75</v>
      </c>
      <c r="L38" s="29" t="s">
        <v>1777</v>
      </c>
      <c r="M38" s="1"/>
      <c r="N38" s="1"/>
      <c r="O38" s="145"/>
      <c r="P38" s="1" t="str">
        <f>"    %"&amp;B42</f>
        <v xml:space="preserve">    %DMFL_Msg1</v>
      </c>
      <c r="Q38" s="2"/>
      <c r="R38" s="10"/>
      <c r="S38" s="1"/>
      <c r="T38" s="1"/>
      <c r="U38" s="1"/>
      <c r="V38" s="1"/>
      <c r="W38" s="1"/>
      <c r="X38" s="1"/>
      <c r="Y38" s="1"/>
    </row>
    <row r="39" spans="2:25" s="8" customFormat="1" x14ac:dyDescent="0.3">
      <c r="B39" s="157"/>
      <c r="C39" s="1"/>
      <c r="D39" s="104"/>
      <c r="E39" s="7"/>
      <c r="F39" s="1"/>
      <c r="G39" s="1"/>
      <c r="H39" s="149"/>
      <c r="I39" s="1"/>
      <c r="J39" s="128"/>
      <c r="K39" s="128"/>
      <c r="L39" s="128"/>
      <c r="M39" s="2"/>
      <c r="N39" s="10" t="s">
        <v>19</v>
      </c>
      <c r="O39" s="145"/>
      <c r="P39" s="10" t="str">
        <f>"'"&amp;C42&amp;"'"&amp;","</f>
        <v>'DoorFrontLeftSt',</v>
      </c>
      <c r="Q39" s="2"/>
      <c r="R39" s="10" t="str">
        <f>"'"&amp;F42&amp;"',"</f>
        <v>'uint8',</v>
      </c>
      <c r="S39" s="2" t="str">
        <f t="shared" si="0"/>
        <v>0,</v>
      </c>
      <c r="T39" s="2"/>
      <c r="U39" s="2" t="str">
        <f>"["&amp;J42&amp;", "&amp;LEFT(K42,7)&amp;"]"&amp;","</f>
        <v>[0, 1],</v>
      </c>
      <c r="V39" s="2" t="str">
        <f>REPT(" ", (13-LEN(U39)))</f>
        <v xml:space="preserve">      </v>
      </c>
      <c r="W39" s="4" t="str">
        <f>IF(L42="[]","''",(IF(L42="'-'","''",L42)))&amp;","</f>
        <v>-,</v>
      </c>
      <c r="X39" s="2" t="str">
        <f t="shared" si="9"/>
        <v xml:space="preserve">       </v>
      </c>
      <c r="Y39" s="5" t="str">
        <f>"'"&amp;IF(E42="[]","-"," "&amp;(CLEAN(E42))&amp;" ")&amp;"'"&amp;";"</f>
        <v>' Door state signal 0x0 - Door open 0x1 - Door close ';</v>
      </c>
    </row>
    <row r="40" spans="2:25" s="8" customFormat="1" x14ac:dyDescent="0.3">
      <c r="B40" s="158" t="s">
        <v>1760</v>
      </c>
      <c r="C40" s="12" t="s">
        <v>183</v>
      </c>
      <c r="D40" s="167" t="s">
        <v>1759</v>
      </c>
      <c r="E40" s="16" t="s">
        <v>1761</v>
      </c>
      <c r="F40" s="10" t="s">
        <v>1775</v>
      </c>
      <c r="G40" s="1"/>
      <c r="H40" s="148">
        <v>0</v>
      </c>
      <c r="I40" s="2"/>
      <c r="J40" s="29">
        <v>0</v>
      </c>
      <c r="K40" s="29">
        <v>7</v>
      </c>
      <c r="L40" s="29" t="s">
        <v>1777</v>
      </c>
      <c r="M40" s="2"/>
      <c r="N40" s="10" t="s">
        <v>19</v>
      </c>
      <c r="O40" s="145"/>
      <c r="P40" s="10" t="str">
        <f>"'"&amp;C43&amp;"'"&amp;","</f>
        <v>'DoorFrontLeftHandleReq',</v>
      </c>
      <c r="Q40" s="2"/>
      <c r="R40" s="10" t="str">
        <f>"'"&amp;F43&amp;"',"</f>
        <v>'uint8',</v>
      </c>
      <c r="S40" s="2" t="str">
        <f t="shared" si="0"/>
        <v>0,</v>
      </c>
      <c r="T40" s="2"/>
      <c r="U40" s="2" t="str">
        <f>"["&amp;J43&amp;", "&amp;LEFT(K43,7)&amp;"]"&amp;","</f>
        <v>[0, 1],</v>
      </c>
      <c r="V40" s="2" t="str">
        <f>REPT(" ", (13-LEN(U40)))</f>
        <v xml:space="preserve">      </v>
      </c>
      <c r="W40" s="4" t="str">
        <f>IF(L43="[]","''",(IF(L43="'-'","''",L43)))&amp;","</f>
        <v>-,</v>
      </c>
      <c r="X40" s="2" t="str">
        <f t="shared" ref="X40" si="10">REPT(" ", (9-LEN(W40)))</f>
        <v xml:space="preserve">       </v>
      </c>
      <c r="Y40" s="5" t="str">
        <f>"'"&amp;IF(E43="[]","-"," "&amp;(CLEAN(E43))&amp;" ")&amp;"'"&amp;";"</f>
        <v>' State of FL door internal handle: engaged or not ';</v>
      </c>
    </row>
    <row r="41" spans="2:25" s="8" customFormat="1" x14ac:dyDescent="0.3">
      <c r="B41" s="157"/>
      <c r="C41" s="1"/>
      <c r="D41" s="104"/>
      <c r="E41" s="7"/>
      <c r="F41" s="1"/>
      <c r="G41" s="1"/>
      <c r="H41" s="149"/>
      <c r="I41" s="1"/>
      <c r="J41" s="134"/>
      <c r="K41" s="134"/>
      <c r="L41" s="134"/>
      <c r="M41" s="1"/>
      <c r="N41" s="1"/>
      <c r="O41" s="145"/>
      <c r="P41" s="1" t="str">
        <f>"    %"&amp;B45</f>
        <v xml:space="preserve">    %DMFR_Msg1</v>
      </c>
      <c r="Q41" s="2"/>
      <c r="R41" s="10"/>
      <c r="S41" s="1"/>
      <c r="T41" s="1"/>
      <c r="U41" s="1"/>
      <c r="V41" s="1"/>
      <c r="W41" s="13"/>
      <c r="X41" s="1"/>
      <c r="Y41" s="6"/>
    </row>
    <row r="42" spans="2:25" s="8" customFormat="1" x14ac:dyDescent="0.3">
      <c r="B42" s="160" t="s">
        <v>1658</v>
      </c>
      <c r="C42" s="12" t="s">
        <v>6</v>
      </c>
      <c r="D42" s="7" t="s">
        <v>1093</v>
      </c>
      <c r="E42" s="19" t="s">
        <v>185</v>
      </c>
      <c r="F42" s="10" t="s">
        <v>1775</v>
      </c>
      <c r="G42" s="1"/>
      <c r="H42" s="148">
        <v>1</v>
      </c>
      <c r="I42" s="1"/>
      <c r="J42" s="29">
        <v>0</v>
      </c>
      <c r="K42" s="29">
        <v>1</v>
      </c>
      <c r="L42" s="29" t="s">
        <v>1777</v>
      </c>
      <c r="M42" s="2"/>
      <c r="N42" s="10" t="s">
        <v>19</v>
      </c>
      <c r="O42" s="145"/>
      <c r="P42" s="10" t="str">
        <f>"'"&amp;C51&amp;"'"&amp;","</f>
        <v>'DoorRearRightSt',</v>
      </c>
      <c r="Q42" s="2"/>
      <c r="R42" s="10" t="str">
        <f>"'"&amp;F45&amp;"',"</f>
        <v>'uint8',</v>
      </c>
      <c r="S42" s="2" t="str">
        <f t="shared" si="0"/>
        <v>0,</v>
      </c>
      <c r="T42" s="2"/>
      <c r="U42" s="2" t="str">
        <f>"["&amp;J45&amp;", "&amp;LEFT(K45,7)&amp;"]"&amp;","</f>
        <v>[0, 1],</v>
      </c>
      <c r="V42" s="2" t="str">
        <f>REPT(" ", (13-LEN(U42)))</f>
        <v xml:space="preserve">      </v>
      </c>
      <c r="W42" s="4" t="str">
        <f>IF(L45="[]","''",(IF(L45="'-'","''",L45)))&amp;","</f>
        <v>-,</v>
      </c>
      <c r="X42" s="2" t="str">
        <f t="shared" si="9"/>
        <v xml:space="preserve">       </v>
      </c>
      <c r="Y42" s="5" t="str">
        <f>"'"&amp;IF(E45="[]","-"," "&amp;(CLEAN(E45))&amp;" ")&amp;"'"&amp;";"</f>
        <v>' Door state signal  0x0 - Door open 0x1 - Door close ';</v>
      </c>
    </row>
    <row r="43" spans="2:25" s="8" customFormat="1" x14ac:dyDescent="0.3">
      <c r="B43" s="160" t="s">
        <v>1658</v>
      </c>
      <c r="C43" s="12" t="s">
        <v>1763</v>
      </c>
      <c r="D43" s="135" t="s">
        <v>1465</v>
      </c>
      <c r="E43" s="20" t="s">
        <v>1700</v>
      </c>
      <c r="F43" s="10" t="s">
        <v>1775</v>
      </c>
      <c r="G43" s="1"/>
      <c r="H43" s="148">
        <v>0</v>
      </c>
      <c r="I43" s="1"/>
      <c r="J43" s="29">
        <v>0</v>
      </c>
      <c r="K43" s="29">
        <v>1</v>
      </c>
      <c r="L43" s="29" t="s">
        <v>1777</v>
      </c>
      <c r="M43" s="2"/>
      <c r="N43" s="10" t="s">
        <v>19</v>
      </c>
      <c r="O43" s="145"/>
      <c r="P43" s="10" t="str">
        <f>"'"&amp;C46&amp;"'"&amp;","</f>
        <v>'DoorFrontRightHandleReq',</v>
      </c>
      <c r="Q43" s="2"/>
      <c r="R43" s="10" t="str">
        <f>"'"&amp;F46&amp;"',"</f>
        <v>'uint8',</v>
      </c>
      <c r="S43" s="2" t="str">
        <f t="shared" si="0"/>
        <v>0,</v>
      </c>
      <c r="T43" s="2"/>
      <c r="U43" s="2" t="str">
        <f>"["&amp;J46&amp;", "&amp;LEFT(K46,7)&amp;"]"&amp;","</f>
        <v>[0, 1],</v>
      </c>
      <c r="V43" s="2" t="str">
        <f>REPT(" ", (13-LEN(U43)))</f>
        <v xml:space="preserve">      </v>
      </c>
      <c r="W43" s="4" t="str">
        <f>IF(L46="[]","''",(IF(L46="'-'","''",L46)))&amp;","</f>
        <v>-,</v>
      </c>
      <c r="X43" s="2" t="str">
        <f t="shared" ref="X43" si="11">REPT(" ", (9-LEN(W43)))</f>
        <v xml:space="preserve">       </v>
      </c>
      <c r="Y43" s="5" t="str">
        <f>"'"&amp;IF(E46="[]","-"," "&amp;(CLEAN(E46))&amp;" ")&amp;"'"&amp;";"</f>
        <v>' State of FR door internal handle: engaged or not ';</v>
      </c>
    </row>
    <row r="44" spans="2:25" s="8" customFormat="1" x14ac:dyDescent="0.3">
      <c r="B44" s="157"/>
      <c r="C44" s="12"/>
      <c r="D44" s="135"/>
      <c r="E44" s="136"/>
      <c r="F44" s="1"/>
      <c r="G44" s="1"/>
      <c r="H44" s="149"/>
      <c r="I44" s="1"/>
      <c r="J44" s="128"/>
      <c r="K44" s="128"/>
      <c r="L44" s="128"/>
      <c r="M44" s="1"/>
      <c r="N44" s="1"/>
      <c r="O44" s="145"/>
      <c r="P44" s="1" t="str">
        <f>"    %"&amp;B48</f>
        <v xml:space="preserve">    %DMRL_Msg1</v>
      </c>
      <c r="Q44" s="2"/>
      <c r="R44" s="10"/>
      <c r="S44" s="1"/>
      <c r="T44" s="1"/>
      <c r="U44" s="1"/>
      <c r="V44" s="1"/>
      <c r="W44" s="13"/>
      <c r="X44" s="1"/>
      <c r="Y44" s="6"/>
    </row>
    <row r="45" spans="2:25" s="8" customFormat="1" x14ac:dyDescent="0.3">
      <c r="B45" s="160" t="s">
        <v>1659</v>
      </c>
      <c r="C45" s="12" t="s">
        <v>7</v>
      </c>
      <c r="D45" s="7" t="s">
        <v>1094</v>
      </c>
      <c r="E45" s="20" t="s">
        <v>186</v>
      </c>
      <c r="F45" s="10" t="s">
        <v>1775</v>
      </c>
      <c r="G45" s="1"/>
      <c r="H45" s="148">
        <v>1</v>
      </c>
      <c r="I45" s="1"/>
      <c r="J45" s="29">
        <v>0</v>
      </c>
      <c r="K45" s="29">
        <v>1</v>
      </c>
      <c r="L45" s="29" t="s">
        <v>1777</v>
      </c>
      <c r="M45" s="2"/>
      <c r="N45" s="10" t="s">
        <v>19</v>
      </c>
      <c r="O45" s="145"/>
      <c r="P45" s="10" t="str">
        <f>"'"&amp;C45&amp;"'"&amp;","</f>
        <v>'DoorFrontRightSt',</v>
      </c>
      <c r="Q45" s="2"/>
      <c r="R45" s="10" t="str">
        <f>"'"&amp;F48&amp;"',"</f>
        <v>'uint8',</v>
      </c>
      <c r="S45" s="2" t="str">
        <f t="shared" si="0"/>
        <v>0,</v>
      </c>
      <c r="T45" s="2"/>
      <c r="U45" s="2" t="str">
        <f>"["&amp;J48&amp;", "&amp;LEFT(K48,7)&amp;"]"&amp;","</f>
        <v>[0, 1],</v>
      </c>
      <c r="V45" s="2" t="str">
        <f>REPT(" ", (13-LEN(U45)))</f>
        <v xml:space="preserve">      </v>
      </c>
      <c r="W45" s="4" t="str">
        <f>IF(L48="[]","''",(IF(L48="'-'","''",L48)))&amp;","</f>
        <v>-,</v>
      </c>
      <c r="X45" s="2" t="str">
        <f t="shared" si="9"/>
        <v xml:space="preserve">       </v>
      </c>
      <c r="Y45" s="5" t="str">
        <f>"'"&amp;IF(E48="[]","-"," "&amp;(CLEAN(E48))&amp;" ")&amp;"'"&amp;";"</f>
        <v>' Door state signal  0x0 - Door open 0x1 - Door close ';</v>
      </c>
    </row>
    <row r="46" spans="2:25" s="8" customFormat="1" x14ac:dyDescent="0.3">
      <c r="B46" s="160" t="s">
        <v>1659</v>
      </c>
      <c r="C46" s="12" t="s">
        <v>1764</v>
      </c>
      <c r="D46" s="135" t="s">
        <v>1464</v>
      </c>
      <c r="E46" s="20" t="s">
        <v>2669</v>
      </c>
      <c r="F46" s="10" t="s">
        <v>1775</v>
      </c>
      <c r="G46" s="1"/>
      <c r="H46" s="148">
        <v>0</v>
      </c>
      <c r="I46" s="1"/>
      <c r="J46" s="29">
        <v>0</v>
      </c>
      <c r="K46" s="29">
        <v>1</v>
      </c>
      <c r="L46" s="29" t="s">
        <v>1777</v>
      </c>
      <c r="M46" s="2"/>
      <c r="N46" s="10" t="s">
        <v>19</v>
      </c>
      <c r="O46" s="145"/>
      <c r="P46" s="10" t="str">
        <f>"'"&amp;C49&amp;"'"&amp;","</f>
        <v>'DoorRearLeftHandleReq',</v>
      </c>
      <c r="Q46" s="2"/>
      <c r="R46" s="10" t="str">
        <f>"'"&amp;F49&amp;"',"</f>
        <v>'uint8',</v>
      </c>
      <c r="S46" s="2" t="str">
        <f t="shared" si="0"/>
        <v>0,</v>
      </c>
      <c r="T46" s="2"/>
      <c r="U46" s="2" t="str">
        <f>"["&amp;J49&amp;", "&amp;LEFT(K49,7)&amp;"]"&amp;","</f>
        <v>[0, 1],</v>
      </c>
      <c r="V46" s="2" t="str">
        <f>REPT(" ", (13-LEN(U46)))</f>
        <v xml:space="preserve">      </v>
      </c>
      <c r="W46" s="4" t="str">
        <f>IF(L49="[]","''",(IF(L49="'-'","''",L49)))&amp;","</f>
        <v>-,</v>
      </c>
      <c r="X46" s="2" t="str">
        <f t="shared" ref="X46" si="12">REPT(" ", (9-LEN(W46)))</f>
        <v xml:space="preserve">       </v>
      </c>
      <c r="Y46" s="5" t="str">
        <f>"'"&amp;IF(E49="[]","-"," "&amp;(CLEAN(E49))&amp;" ")&amp;"'"&amp;";"</f>
        <v>' State of RL door internal handle: engaged or not ';</v>
      </c>
    </row>
    <row r="47" spans="2:25" s="8" customFormat="1" x14ac:dyDescent="0.3">
      <c r="B47" s="157"/>
      <c r="D47" s="135"/>
      <c r="E47" s="136"/>
      <c r="F47" s="1"/>
      <c r="G47" s="1"/>
      <c r="H47" s="149"/>
      <c r="I47" s="1"/>
      <c r="J47" s="128"/>
      <c r="K47" s="128"/>
      <c r="L47" s="128"/>
      <c r="M47" s="1"/>
      <c r="N47" s="1"/>
      <c r="O47" s="145"/>
      <c r="P47" s="1" t="str">
        <f>"    %"&amp;B51</f>
        <v xml:space="preserve">    %DMRR_Msg1</v>
      </c>
      <c r="Q47" s="2"/>
      <c r="R47" s="10"/>
      <c r="S47" s="1"/>
      <c r="T47" s="1"/>
      <c r="U47" s="1"/>
      <c r="V47" s="1"/>
      <c r="W47" s="13"/>
      <c r="X47" s="1"/>
      <c r="Y47" s="6"/>
    </row>
    <row r="48" spans="2:25" s="8" customFormat="1" x14ac:dyDescent="0.3">
      <c r="B48" s="160" t="s">
        <v>1660</v>
      </c>
      <c r="C48" s="12" t="s">
        <v>8</v>
      </c>
      <c r="D48" s="7" t="s">
        <v>1095</v>
      </c>
      <c r="E48" s="20" t="s">
        <v>186</v>
      </c>
      <c r="F48" s="10" t="s">
        <v>1775</v>
      </c>
      <c r="G48" s="1"/>
      <c r="H48" s="148">
        <v>1</v>
      </c>
      <c r="I48" s="1"/>
      <c r="J48" s="29">
        <v>0</v>
      </c>
      <c r="K48" s="29">
        <v>1</v>
      </c>
      <c r="L48" s="29" t="s">
        <v>1777</v>
      </c>
      <c r="M48" s="2"/>
      <c r="N48" s="10" t="s">
        <v>19</v>
      </c>
      <c r="O48" s="145"/>
      <c r="P48" s="10" t="str">
        <f>"'"&amp;C48&amp;"'"&amp;","</f>
        <v>'DoorRearLeftSt',</v>
      </c>
      <c r="Q48" s="2"/>
      <c r="R48" s="10" t="str">
        <f>"'"&amp;F51&amp;"',"</f>
        <v>'uint8',</v>
      </c>
      <c r="S48" s="2" t="str">
        <f t="shared" si="0"/>
        <v>0,</v>
      </c>
      <c r="T48" s="2"/>
      <c r="U48" s="2" t="str">
        <f>"["&amp;J51&amp;", "&amp;LEFT(K51,7)&amp;"]"&amp;","</f>
        <v>[0, 1],</v>
      </c>
      <c r="V48" s="2" t="str">
        <f>REPT(" ", (13-LEN(U48)))</f>
        <v xml:space="preserve">      </v>
      </c>
      <c r="W48" s="4" t="str">
        <f>IF(L51="[]","''",(IF(L51="'-'","''",L51)))&amp;","</f>
        <v>-,</v>
      </c>
      <c r="X48" s="2" t="str">
        <f t="shared" si="9"/>
        <v xml:space="preserve">       </v>
      </c>
      <c r="Y48" s="5" t="str">
        <f>"'"&amp;IF(E51="[]","-"," "&amp;(CLEAN(E51))&amp;" ")&amp;"'"&amp;";"</f>
        <v>' Door state signal  0x0 - Door open 0x1 - Door close ';</v>
      </c>
    </row>
    <row r="49" spans="2:25" s="8" customFormat="1" x14ac:dyDescent="0.3">
      <c r="B49" s="160" t="s">
        <v>1660</v>
      </c>
      <c r="C49" s="12" t="s">
        <v>1762</v>
      </c>
      <c r="D49" s="135" t="s">
        <v>1466</v>
      </c>
      <c r="E49" s="20" t="s">
        <v>2670</v>
      </c>
      <c r="F49" s="10" t="s">
        <v>1775</v>
      </c>
      <c r="G49" s="1"/>
      <c r="H49" s="148">
        <v>0</v>
      </c>
      <c r="I49" s="1"/>
      <c r="J49" s="29">
        <v>0</v>
      </c>
      <c r="K49" s="29">
        <v>1</v>
      </c>
      <c r="L49" s="29" t="s">
        <v>1777</v>
      </c>
      <c r="M49" s="2"/>
      <c r="N49" s="10" t="s">
        <v>19</v>
      </c>
      <c r="O49" s="145"/>
      <c r="P49" s="10" t="str">
        <f>"'"&amp;C52&amp;"'"&amp;","</f>
        <v>'DoorRearRightHandleReq',</v>
      </c>
      <c r="Q49" s="2"/>
      <c r="R49" s="10" t="str">
        <f>"'"&amp;F52&amp;"',"</f>
        <v>'uint8',</v>
      </c>
      <c r="S49" s="2" t="str">
        <f t="shared" si="0"/>
        <v>0,</v>
      </c>
      <c r="T49" s="2"/>
      <c r="U49" s="2" t="str">
        <f>"["&amp;J52&amp;", "&amp;LEFT(K52,7)&amp;"]"&amp;","</f>
        <v>[0, 1],</v>
      </c>
      <c r="V49" s="2" t="str">
        <f>REPT(" ", (13-LEN(U49)))</f>
        <v xml:space="preserve">      </v>
      </c>
      <c r="W49" s="4" t="str">
        <f>IF(L52="[]","''",(IF(L52="'-'","''",L52)))&amp;","</f>
        <v>-,</v>
      </c>
      <c r="X49" s="2" t="str">
        <f t="shared" ref="X49" si="13">REPT(" ", (9-LEN(W49)))</f>
        <v xml:space="preserve">       </v>
      </c>
      <c r="Y49" s="5" t="str">
        <f>"'"&amp;IF(E52="[]","-"," "&amp;(CLEAN(E52))&amp;" ")&amp;"'"&amp;";"</f>
        <v>' State of RR door internal handle: engaged or not ';</v>
      </c>
    </row>
    <row r="50" spans="2:25" s="8" customFormat="1" x14ac:dyDescent="0.3">
      <c r="B50" s="157"/>
      <c r="C50" s="12"/>
      <c r="D50" s="135"/>
      <c r="E50" s="136"/>
      <c r="F50" s="1"/>
      <c r="G50" s="1"/>
      <c r="H50" s="149"/>
      <c r="I50" s="1"/>
      <c r="J50" s="128"/>
      <c r="K50" s="128"/>
      <c r="L50" s="128"/>
      <c r="M50" s="1"/>
      <c r="N50" s="1"/>
      <c r="O50" s="145"/>
      <c r="P50" s="1" t="str">
        <f>"    %"&amp;B54</f>
        <v xml:space="preserve">    %BCM_DMS_01</v>
      </c>
      <c r="Q50" s="2"/>
      <c r="R50" s="10"/>
      <c r="S50" s="1"/>
      <c r="T50" s="1"/>
      <c r="U50" s="1"/>
      <c r="V50" s="1"/>
      <c r="W50" s="1"/>
      <c r="X50" s="1"/>
      <c r="Y50" s="1"/>
    </row>
    <row r="51" spans="2:25" x14ac:dyDescent="0.3">
      <c r="B51" s="160" t="s">
        <v>1661</v>
      </c>
      <c r="C51" s="12" t="s">
        <v>9</v>
      </c>
      <c r="D51" s="7" t="s">
        <v>1096</v>
      </c>
      <c r="E51" s="20" t="s">
        <v>186</v>
      </c>
      <c r="F51" s="10" t="s">
        <v>1775</v>
      </c>
      <c r="G51" s="1"/>
      <c r="H51" s="148">
        <v>1</v>
      </c>
      <c r="I51" s="1"/>
      <c r="J51" s="29">
        <v>0</v>
      </c>
      <c r="K51" s="29">
        <v>1</v>
      </c>
      <c r="L51" s="29" t="s">
        <v>1777</v>
      </c>
      <c r="M51" s="2"/>
      <c r="N51" s="10" t="s">
        <v>19</v>
      </c>
      <c r="O51" s="145"/>
      <c r="P51" s="10" t="str">
        <f>"'"&amp;C54&amp;"'"&amp;","</f>
        <v>'DriveOperMode',</v>
      </c>
      <c r="Q51" s="2"/>
      <c r="R51" s="10" t="str">
        <f>"'"&amp;F54&amp;"',"</f>
        <v>'uint8',</v>
      </c>
      <c r="S51" s="2" t="str">
        <f t="shared" si="0"/>
        <v>0,</v>
      </c>
      <c r="T51" s="2"/>
      <c r="U51" s="2" t="str">
        <f>"["&amp;J54&amp;", "&amp;LEFT(K54,7)&amp;"]"&amp;","</f>
        <v>[0, 15],</v>
      </c>
      <c r="V51" s="2" t="str">
        <f>REPT(" ", (11-LEN(U51)))</f>
        <v xml:space="preserve">   </v>
      </c>
      <c r="W51" s="4" t="str">
        <f>IF(L54="[]","''",(IF(L54="'-'","''",L54)))&amp;","</f>
        <v>-,</v>
      </c>
      <c r="X51" s="2" t="str">
        <f t="shared" si="9"/>
        <v xml:space="preserve">       </v>
      </c>
      <c r="Y51" s="5" t="str">
        <f>"'"&amp;IF(E54="[]","-"," "&amp;(CLEAN(E54))&amp;" ")&amp;"'"&amp;";"</f>
        <v>' This signal provide information about selected driving mode ';</v>
      </c>
    </row>
    <row r="52" spans="2:25" s="8" customFormat="1" x14ac:dyDescent="0.3">
      <c r="B52" s="160" t="s">
        <v>1661</v>
      </c>
      <c r="C52" s="12" t="s">
        <v>1701</v>
      </c>
      <c r="D52" s="135" t="s">
        <v>1467</v>
      </c>
      <c r="E52" s="20" t="s">
        <v>2671</v>
      </c>
      <c r="F52" s="10" t="s">
        <v>1775</v>
      </c>
      <c r="G52" s="1"/>
      <c r="H52" s="148">
        <v>0</v>
      </c>
      <c r="I52" s="1"/>
      <c r="J52" s="29">
        <v>0</v>
      </c>
      <c r="K52" s="29">
        <v>1</v>
      </c>
      <c r="L52" s="29" t="s">
        <v>1777</v>
      </c>
      <c r="M52" s="1"/>
      <c r="N52" s="1"/>
      <c r="O52" s="145"/>
      <c r="P52" s="1" t="str">
        <f>"    %"&amp;B56</f>
        <v xml:space="preserve">    %EMS_14</v>
      </c>
      <c r="Q52" s="2"/>
      <c r="R52" s="10"/>
      <c r="S52" s="1"/>
      <c r="T52" s="1"/>
      <c r="U52" s="1"/>
      <c r="V52" s="1"/>
      <c r="W52" s="1"/>
      <c r="X52" s="1"/>
      <c r="Y52" s="1"/>
    </row>
    <row r="53" spans="2:25" x14ac:dyDescent="0.3">
      <c r="B53" s="157"/>
      <c r="C53" s="1"/>
      <c r="D53" s="104"/>
      <c r="F53" s="1"/>
      <c r="G53" s="1"/>
      <c r="H53" s="149"/>
      <c r="I53" s="1"/>
      <c r="J53" s="128"/>
      <c r="K53" s="128"/>
      <c r="L53" s="128"/>
      <c r="M53" s="2"/>
      <c r="N53" s="10" t="s">
        <v>19</v>
      </c>
      <c r="O53" s="145"/>
      <c r="P53" s="10" t="str">
        <f>"'"&amp;C56&amp;"'"&amp;","</f>
        <v>'TrqClutch',</v>
      </c>
      <c r="Q53" s="2"/>
      <c r="R53" s="10" t="str">
        <f>"'"&amp;F56&amp;"',"</f>
        <v>'single',</v>
      </c>
      <c r="S53" s="2" t="str">
        <f t="shared" si="0"/>
        <v>0,</v>
      </c>
      <c r="T53" s="2"/>
      <c r="U53" s="2" t="str">
        <f>"["&amp;J56&amp;", "&amp;LEFT(K56,7)&amp;"]"&amp;","</f>
        <v>[-30000, 30000],</v>
      </c>
      <c r="V53" s="2"/>
      <c r="W53" s="4" t="str">
        <f>IF(L56="[]","''",(IF(L56="'-'","''",L56)))&amp;","</f>
        <v>-,</v>
      </c>
      <c r="X53" s="2" t="str">
        <f>REPT(" ", (5-LEN(W53)))</f>
        <v xml:space="preserve">   </v>
      </c>
      <c r="Y53" s="5" t="str">
        <f>"'"&amp;IF(E56="[]","-"," "&amp;(CLEAN(E56))&amp;" ")&amp;"'"&amp;";"</f>
        <v>' Torque at the clutch ';</v>
      </c>
    </row>
    <row r="54" spans="2:25" s="8" customFormat="1" x14ac:dyDescent="0.3">
      <c r="B54" s="158" t="s">
        <v>1699</v>
      </c>
      <c r="C54" s="12" t="s">
        <v>10</v>
      </c>
      <c r="D54" s="141" t="s">
        <v>29</v>
      </c>
      <c r="E54" s="7" t="s">
        <v>39</v>
      </c>
      <c r="F54" s="10" t="s">
        <v>1775</v>
      </c>
      <c r="G54" s="1"/>
      <c r="H54" s="148">
        <v>0</v>
      </c>
      <c r="I54" s="2"/>
      <c r="J54" s="29">
        <v>0</v>
      </c>
      <c r="K54" s="29">
        <v>15</v>
      </c>
      <c r="L54" s="29" t="s">
        <v>1777</v>
      </c>
      <c r="M54" s="1"/>
      <c r="N54" s="1"/>
      <c r="O54" s="145"/>
      <c r="P54" s="1" t="str">
        <f>"    %"&amp;B59</f>
        <v xml:space="preserve">    %EMS_3</v>
      </c>
      <c r="Q54" s="2"/>
      <c r="R54" s="10"/>
      <c r="S54" s="1"/>
      <c r="T54" s="1"/>
      <c r="U54" s="1"/>
      <c r="V54" s="1"/>
      <c r="W54" s="1"/>
      <c r="X54" s="1"/>
      <c r="Y54" s="1"/>
    </row>
    <row r="55" spans="2:25" x14ac:dyDescent="0.3">
      <c r="B55" s="157"/>
      <c r="C55" s="1"/>
      <c r="D55" s="104"/>
      <c r="F55" s="1"/>
      <c r="G55" s="1"/>
      <c r="H55" s="149"/>
      <c r="I55" s="1"/>
      <c r="J55" s="128"/>
      <c r="K55" s="128"/>
      <c r="L55" s="128"/>
      <c r="M55" s="2"/>
      <c r="N55" s="10" t="s">
        <v>19</v>
      </c>
      <c r="O55" s="145"/>
      <c r="P55" s="10" t="str">
        <f>"'"&amp;C59&amp;"'"&amp;","</f>
        <v>'KickDownSt',</v>
      </c>
      <c r="Q55" s="2"/>
      <c r="R55" s="10" t="str">
        <f>"'"&amp;F59&amp;"',"</f>
        <v>'uint8',</v>
      </c>
      <c r="S55" s="2" t="str">
        <f t="shared" si="0"/>
        <v>0,</v>
      </c>
      <c r="T55" s="2"/>
      <c r="U55" s="2" t="str">
        <f>"["&amp;J59&amp;", "&amp;LEFT(K59,7)&amp;"]"&amp;","</f>
        <v>[0, 3],</v>
      </c>
      <c r="V55" s="2" t="str">
        <f>REPT(" ", (17-LEN(U55)))</f>
        <v xml:space="preserve">          </v>
      </c>
      <c r="W55" s="4" t="str">
        <f>IF(L59="[]","''",(IF(L59="'-'","''",L59)))&amp;","</f>
        <v>-,</v>
      </c>
      <c r="X55" s="2" t="str">
        <f t="shared" si="9"/>
        <v xml:space="preserve">       </v>
      </c>
      <c r="Y55" s="5" t="str">
        <f>"'"&amp;IF(E59="[]","-"," "&amp;(CLEAN(E59))&amp;" ")&amp;"'"&amp;";"</f>
        <v>' Kick Down. This signal can be sent from EMS or VCU ';</v>
      </c>
    </row>
    <row r="56" spans="2:25" x14ac:dyDescent="0.3">
      <c r="B56" s="158" t="s">
        <v>1709</v>
      </c>
      <c r="C56" s="12" t="s">
        <v>1257</v>
      </c>
      <c r="D56" s="103" t="s">
        <v>1108</v>
      </c>
      <c r="E56" s="7" t="s">
        <v>40</v>
      </c>
      <c r="F56" s="14" t="s">
        <v>1776</v>
      </c>
      <c r="G56" s="6"/>
      <c r="H56" s="148">
        <v>0</v>
      </c>
      <c r="I56" s="2"/>
      <c r="J56" s="29">
        <v>-30000</v>
      </c>
      <c r="K56" s="29">
        <v>30000</v>
      </c>
      <c r="L56" s="29" t="s">
        <v>1777</v>
      </c>
      <c r="M56" s="2"/>
      <c r="N56" s="10" t="s">
        <v>19</v>
      </c>
      <c r="O56" s="145"/>
      <c r="P56" s="10" t="str">
        <f>"'"&amp;C60&amp;"'"&amp;","</f>
        <v>'AccelPedalPos',</v>
      </c>
      <c r="Q56" s="2"/>
      <c r="R56" s="10" t="str">
        <f>"'"&amp;F60&amp;"',"</f>
        <v>'single',</v>
      </c>
      <c r="S56" s="2" t="str">
        <f t="shared" si="0"/>
        <v>0,</v>
      </c>
      <c r="T56" s="2"/>
      <c r="U56" s="2" t="str">
        <f>"["&amp;J60&amp;", "&amp;LEFT(K60,7)&amp;"]"&amp;","</f>
        <v>[0, 99.45],</v>
      </c>
      <c r="V56" s="2" t="str">
        <f>REPT(" ", (17-LEN(U56)))</f>
        <v xml:space="preserve">      </v>
      </c>
      <c r="W56" s="4" t="str">
        <f>IF(L60="[]","''",(IF(L60="'-'","''",L60)))&amp;","</f>
        <v>%,</v>
      </c>
      <c r="X56" s="2" t="str">
        <f>REPT(" ", (7-LEN(W56)))</f>
        <v xml:space="preserve">     </v>
      </c>
      <c r="Y56" s="5" t="str">
        <f>"'"&amp;IF(E60="[]","-"," "&amp;(CLEAN(E60))&amp;" ")&amp;"'"&amp;";"</f>
        <v>' Acceleration pedal position. This signal can be sent from EMS or VCU ';</v>
      </c>
    </row>
    <row r="57" spans="2:25" customFormat="1" x14ac:dyDescent="0.3">
      <c r="B57" s="328" t="s">
        <v>1709</v>
      </c>
      <c r="C57" s="329" t="s">
        <v>3296</v>
      </c>
      <c r="D57" s="329" t="s">
        <v>3297</v>
      </c>
      <c r="E57" s="330"/>
      <c r="F57" s="331" t="s">
        <v>1776</v>
      </c>
      <c r="G57" s="332"/>
      <c r="H57" s="333">
        <v>0</v>
      </c>
      <c r="I57" s="332"/>
      <c r="J57" s="334"/>
      <c r="K57" s="335"/>
      <c r="L57" s="335"/>
      <c r="O57" s="336"/>
      <c r="P57" t="str">
        <f>"    %"&amp;B62</f>
        <v xml:space="preserve">    %</v>
      </c>
      <c r="R57" s="337"/>
    </row>
    <row r="58" spans="2:25" s="8" customFormat="1" x14ac:dyDescent="0.3">
      <c r="B58" s="157"/>
      <c r="C58" s="1"/>
      <c r="D58" s="104"/>
      <c r="E58" s="7"/>
      <c r="F58" s="1"/>
      <c r="G58" s="1"/>
      <c r="H58" s="149"/>
      <c r="I58" s="1"/>
      <c r="J58" s="128"/>
      <c r="K58" s="128"/>
      <c r="L58" s="128"/>
      <c r="M58" s="1"/>
      <c r="N58" s="1"/>
      <c r="O58" s="145"/>
      <c r="P58" s="1" t="str">
        <f>"    %"&amp;B63</f>
        <v xml:space="preserve">    %EMS_4</v>
      </c>
      <c r="Q58" s="2"/>
      <c r="R58" s="10"/>
      <c r="S58" s="1"/>
      <c r="T58" s="1"/>
      <c r="U58" s="1"/>
      <c r="V58" s="1"/>
      <c r="W58" s="1"/>
      <c r="X58" s="1"/>
      <c r="Y58" s="1"/>
    </row>
    <row r="59" spans="2:25" x14ac:dyDescent="0.3">
      <c r="B59" s="158" t="s">
        <v>1708</v>
      </c>
      <c r="C59" s="12" t="s">
        <v>16</v>
      </c>
      <c r="D59" s="104" t="s">
        <v>4070</v>
      </c>
      <c r="E59" s="7" t="s">
        <v>3281</v>
      </c>
      <c r="F59" s="10" t="s">
        <v>1775</v>
      </c>
      <c r="G59" s="1"/>
      <c r="H59" s="148">
        <v>0</v>
      </c>
      <c r="I59" s="2"/>
      <c r="J59" s="29">
        <v>0</v>
      </c>
      <c r="K59" s="29">
        <v>3</v>
      </c>
      <c r="L59" s="29" t="s">
        <v>1777</v>
      </c>
      <c r="M59" s="2"/>
      <c r="N59" s="10" t="s">
        <v>19</v>
      </c>
      <c r="O59" s="145"/>
      <c r="P59" s="10" t="str">
        <f>"'"&amp;C63&amp;"'"&amp;","</f>
        <v>'EngineSpeed',</v>
      </c>
      <c r="Q59" s="2"/>
      <c r="R59" s="10" t="str">
        <f>"'"&amp;F63&amp;"',"</f>
        <v>'single',</v>
      </c>
      <c r="S59" s="2" t="str">
        <f t="shared" si="0"/>
        <v>0,</v>
      </c>
      <c r="T59" s="2"/>
      <c r="U59" s="2" t="str">
        <f>"["&amp;J63&amp;", "&amp;LEFT(K63,7)&amp;"]"&amp;","</f>
        <v>[0, 16383.7],</v>
      </c>
      <c r="V59" s="2"/>
      <c r="W59" s="4" t="str">
        <f>IF(L63="[]","''",(IF(L63="'-'","''",L63)))&amp;","</f>
        <v>rpm,</v>
      </c>
      <c r="X59" s="2" t="str">
        <f>REPT(" ", (9-LEN(W59)))</f>
        <v xml:space="preserve">     </v>
      </c>
      <c r="Y59" s="5" t="str">
        <f>"'"&amp;IF(E63="[]","-"," "&amp;(CLEAN(E63))&amp;" ")&amp;"'"&amp;";"</f>
        <v>' Internal combustion engine: Engine speed  ';</v>
      </c>
    </row>
    <row r="60" spans="2:25" s="8" customFormat="1" x14ac:dyDescent="0.3">
      <c r="B60" s="158" t="s">
        <v>1708</v>
      </c>
      <c r="C60" s="12" t="s">
        <v>102</v>
      </c>
      <c r="D60" s="104" t="s">
        <v>1468</v>
      </c>
      <c r="E60" s="15" t="s">
        <v>3282</v>
      </c>
      <c r="F60" s="14" t="s">
        <v>1776</v>
      </c>
      <c r="G60" s="6"/>
      <c r="H60" s="148">
        <v>0</v>
      </c>
      <c r="I60" s="2"/>
      <c r="J60" s="29">
        <v>0</v>
      </c>
      <c r="K60" s="29" t="s">
        <v>1133</v>
      </c>
      <c r="L60" s="29" t="s">
        <v>1778</v>
      </c>
      <c r="M60" s="1"/>
      <c r="N60" s="1"/>
      <c r="O60" s="145"/>
      <c r="P60" s="1" t="str">
        <f>"    %"&amp;B65</f>
        <v xml:space="preserve">    %EPB_Status</v>
      </c>
      <c r="Q60" s="2"/>
      <c r="R60" s="10"/>
      <c r="S60" s="1"/>
      <c r="T60" s="1"/>
      <c r="U60" s="1"/>
      <c r="V60" s="1"/>
      <c r="W60" s="1"/>
      <c r="X60" s="1"/>
      <c r="Y60" s="1"/>
    </row>
    <row r="61" spans="2:25" s="8" customFormat="1" x14ac:dyDescent="0.3">
      <c r="B61" s="158" t="s">
        <v>1708</v>
      </c>
      <c r="C61" s="318" t="s">
        <v>4253</v>
      </c>
      <c r="D61" s="131" t="s">
        <v>4254</v>
      </c>
      <c r="E61" s="15"/>
      <c r="F61" s="14" t="s">
        <v>1776</v>
      </c>
      <c r="G61" s="6"/>
      <c r="H61" s="148"/>
      <c r="I61" s="2"/>
      <c r="J61" s="29"/>
      <c r="K61" s="29"/>
      <c r="L61" s="29"/>
      <c r="M61" s="1"/>
      <c r="N61" s="1"/>
      <c r="O61" s="145"/>
      <c r="P61" s="1"/>
      <c r="Q61" s="2"/>
      <c r="R61" s="10"/>
      <c r="S61" s="1"/>
      <c r="T61" s="1"/>
      <c r="U61" s="1"/>
      <c r="V61" s="1"/>
      <c r="W61" s="1"/>
      <c r="X61" s="1"/>
      <c r="Y61" s="1"/>
    </row>
    <row r="62" spans="2:25" x14ac:dyDescent="0.3">
      <c r="B62" s="157"/>
      <c r="C62" s="1"/>
      <c r="D62" s="104"/>
      <c r="F62" s="1"/>
      <c r="G62" s="1"/>
      <c r="H62" s="149"/>
      <c r="I62" s="1"/>
      <c r="J62" s="128"/>
      <c r="K62" s="128"/>
      <c r="L62" s="128"/>
      <c r="M62" s="2"/>
      <c r="N62" s="10" t="s">
        <v>19</v>
      </c>
      <c r="O62" s="145"/>
      <c r="P62" s="10" t="str">
        <f>"'"&amp;C65&amp;"'"&amp;","</f>
        <v>'DynamicEmergActive',</v>
      </c>
      <c r="Q62" s="2"/>
      <c r="R62" s="10" t="str">
        <f>"'"&amp;F65&amp;"',"</f>
        <v>'uint8',</v>
      </c>
      <c r="S62" s="2" t="str">
        <f t="shared" si="0"/>
        <v>0,</v>
      </c>
      <c r="T62" s="2"/>
      <c r="U62" s="2" t="str">
        <f>"["&amp;J65&amp;", "&amp;LEFT(K65,7)&amp;"]"&amp;","</f>
        <v>[0, 1],</v>
      </c>
      <c r="V62" s="2" t="str">
        <f>REPT(" ", (17-LEN(U62)))</f>
        <v xml:space="preserve">          </v>
      </c>
      <c r="W62" s="4" t="str">
        <f>IF(L65="[]","''",(IF(L65="'-'","''",L65)))&amp;","</f>
        <v>-,</v>
      </c>
      <c r="X62" s="2" t="str">
        <f>REPT(" ", (9-LEN(W62)))</f>
        <v xml:space="preserve">       </v>
      </c>
      <c r="Y62" s="5" t="str">
        <f>"'"&amp;IF(E65="[]","-"," "&amp;(CLEAN(E65))&amp;" ")&amp;"'"&amp;";"</f>
        <v>' Emergency braking from EPB button when speed &gt; 7km/h:$0= Not Enabled$1= EnabledESP requests this signal to be certified ASIL C ';</v>
      </c>
    </row>
    <row r="63" spans="2:25" x14ac:dyDescent="0.3">
      <c r="B63" s="158" t="s">
        <v>1937</v>
      </c>
      <c r="C63" s="12" t="s">
        <v>101</v>
      </c>
      <c r="D63" s="104" t="s">
        <v>4069</v>
      </c>
      <c r="E63" s="7" t="s">
        <v>41</v>
      </c>
      <c r="F63" s="14" t="s">
        <v>1776</v>
      </c>
      <c r="G63" s="6"/>
      <c r="H63" s="148">
        <v>0</v>
      </c>
      <c r="I63" s="2"/>
      <c r="J63" s="29">
        <v>0</v>
      </c>
      <c r="K63" s="29" t="s">
        <v>1134</v>
      </c>
      <c r="L63" s="29" t="s">
        <v>1780</v>
      </c>
      <c r="M63" s="2"/>
      <c r="N63" s="10" t="s">
        <v>19</v>
      </c>
      <c r="O63" s="145"/>
      <c r="P63" s="10" t="str">
        <f>"'"&amp;C66&amp;"'"&amp;","</f>
        <v>'EpbSt',</v>
      </c>
      <c r="Q63" s="2"/>
      <c r="R63" s="10" t="str">
        <f>"'"&amp;F66&amp;"',"</f>
        <v>'uint8',</v>
      </c>
      <c r="S63" s="2" t="str">
        <f t="shared" si="0"/>
        <v>0,</v>
      </c>
      <c r="T63" s="2"/>
      <c r="U63" s="2" t="str">
        <f>"["&amp;J66&amp;", "&amp;LEFT(K66,7)&amp;"]"&amp;","</f>
        <v>[0, 7],</v>
      </c>
      <c r="V63" s="2" t="str">
        <f>REPT(" ", (17-LEN(U63)))</f>
        <v xml:space="preserve">          </v>
      </c>
      <c r="W63" s="4" t="str">
        <f>IF(L66="[]","''",(IF(L66="'-'","''",L66)))&amp;","</f>
        <v>-,</v>
      </c>
      <c r="X63" s="2" t="str">
        <f>REPT(" ", (9-LEN(W63)))</f>
        <v xml:space="preserve">       </v>
      </c>
      <c r="Y63" s="5" t="str">
        <f>"'"&amp;IF(E66="[]","-"," "&amp;(CLEAN(E66))&amp;" ")&amp;"'"&amp;";"</f>
        <v>' EPB current status$0 = Not Initialized$1 = Released$2 = Engaged$3 = Release Under Progress$4 = Engagement Under Progress$5 = Reserved ';</v>
      </c>
    </row>
    <row r="64" spans="2:25" s="8" customFormat="1" x14ac:dyDescent="0.3">
      <c r="B64" s="157"/>
      <c r="C64" s="1"/>
      <c r="D64" s="104"/>
      <c r="E64" s="7"/>
      <c r="F64" s="1"/>
      <c r="G64" s="1"/>
      <c r="H64" s="149"/>
      <c r="I64" s="1"/>
      <c r="J64" s="128"/>
      <c r="K64" s="128"/>
      <c r="L64" s="128"/>
      <c r="M64" s="1"/>
      <c r="N64" s="1"/>
      <c r="O64" s="145"/>
      <c r="P64" s="1" t="str">
        <f>"    %"&amp;B68</f>
        <v xml:space="preserve">    %ESC_02</v>
      </c>
      <c r="Q64" s="2"/>
      <c r="R64" s="10"/>
      <c r="S64" s="1"/>
      <c r="T64" s="1"/>
      <c r="U64" s="1"/>
      <c r="V64" s="1"/>
      <c r="W64" s="1"/>
      <c r="X64" s="1"/>
      <c r="Y64" s="1"/>
    </row>
    <row r="65" spans="2:25" x14ac:dyDescent="0.3">
      <c r="B65" s="158" t="s">
        <v>1707</v>
      </c>
      <c r="C65" s="12" t="s">
        <v>100</v>
      </c>
      <c r="D65" s="103" t="s">
        <v>1109</v>
      </c>
      <c r="E65" s="15" t="s">
        <v>42</v>
      </c>
      <c r="F65" s="10" t="s">
        <v>1775</v>
      </c>
      <c r="G65" s="1"/>
      <c r="H65" s="148">
        <v>0</v>
      </c>
      <c r="I65" s="2"/>
      <c r="J65" s="29">
        <v>0</v>
      </c>
      <c r="K65" s="29">
        <v>1</v>
      </c>
      <c r="L65" s="29" t="s">
        <v>1777</v>
      </c>
      <c r="M65" s="2"/>
      <c r="N65" s="10" t="s">
        <v>19</v>
      </c>
      <c r="O65" s="145"/>
      <c r="P65" s="10" t="str">
        <f>"'"&amp;C68&amp;"'"&amp;","</f>
        <v>'WheelSpdFrontLeft',</v>
      </c>
      <c r="Q65" s="2"/>
      <c r="R65" s="10" t="str">
        <f>"'"&amp;F68&amp;"',"</f>
        <v>'single',</v>
      </c>
      <c r="S65" s="2" t="str">
        <f t="shared" si="0"/>
        <v>0,</v>
      </c>
      <c r="T65" s="2"/>
      <c r="U65" s="2" t="str">
        <f>"["&amp;J68&amp;", "&amp;LEFT(K68,7)&amp;"]"&amp;","</f>
        <v>[0, 655.34],</v>
      </c>
      <c r="V65" s="2" t="str">
        <f>REPT(" ", (15-LEN(U65)))</f>
        <v xml:space="preserve">   </v>
      </c>
      <c r="W65" s="4" t="str">
        <f>IF(L68="[]","''",(IF(L68="'-'","''",L68)))&amp;","</f>
        <v>km/h,</v>
      </c>
      <c r="X65" s="2" t="str">
        <f>REPT(" ", (9-LEN(W65)))</f>
        <v xml:space="preserve">    </v>
      </c>
      <c r="Y65" s="5" t="str">
        <f t="shared" ref="Y65:Y70" si="14">"'"&amp;IF(E68="[]","-"," "&amp;(CLEAN(E68))&amp;" ")&amp;"'"&amp;";"</f>
        <v>' Wheel speed of front left wheel ';</v>
      </c>
    </row>
    <row r="66" spans="2:25" x14ac:dyDescent="0.3">
      <c r="B66" s="158" t="s">
        <v>1707</v>
      </c>
      <c r="C66" s="12" t="s">
        <v>1256</v>
      </c>
      <c r="D66" s="103" t="s">
        <v>1110</v>
      </c>
      <c r="E66" s="15" t="s">
        <v>43</v>
      </c>
      <c r="F66" s="10" t="s">
        <v>1775</v>
      </c>
      <c r="G66" s="1"/>
      <c r="H66" s="148">
        <v>1</v>
      </c>
      <c r="I66" s="2"/>
      <c r="J66" s="29">
        <v>0</v>
      </c>
      <c r="K66" s="29">
        <v>7</v>
      </c>
      <c r="L66" s="29" t="s">
        <v>1777</v>
      </c>
      <c r="M66" s="2"/>
      <c r="N66" s="10" t="s">
        <v>19</v>
      </c>
      <c r="O66" s="145"/>
      <c r="P66" s="10" t="str">
        <f>"'"&amp;C69&amp;"'"&amp;","</f>
        <v>'WheelSpdFrontRight',</v>
      </c>
      <c r="Q66" s="2"/>
      <c r="R66" s="10" t="str">
        <f>"'"&amp;F69&amp;"',"</f>
        <v>'single',</v>
      </c>
      <c r="S66" s="2" t="str">
        <f t="shared" si="0"/>
        <v>0,</v>
      </c>
      <c r="T66" s="2"/>
      <c r="U66" s="2" t="str">
        <f>"["&amp;J69&amp;", "&amp;LEFT(K69,7)&amp;"]"&amp;","</f>
        <v>[0, 655.34],</v>
      </c>
      <c r="V66" s="2" t="str">
        <f>REPT(" ", (15-LEN(U66)))</f>
        <v xml:space="preserve">   </v>
      </c>
      <c r="W66" s="4" t="str">
        <f>IF(L69="[]","''",(IF(L69="'-'","''",L69)))&amp;","</f>
        <v>km/h,</v>
      </c>
      <c r="X66" s="2" t="str">
        <f>REPT(" ", (9-LEN(W66)))</f>
        <v xml:space="preserve">    </v>
      </c>
      <c r="Y66" s="5" t="str">
        <f t="shared" si="14"/>
        <v>' Wheel speed of front right wheel ';</v>
      </c>
    </row>
    <row r="67" spans="2:25" x14ac:dyDescent="0.3">
      <c r="B67" s="157"/>
      <c r="C67" s="1"/>
      <c r="D67" s="104"/>
      <c r="F67" s="1"/>
      <c r="G67" s="1"/>
      <c r="H67" s="149"/>
      <c r="I67" s="1"/>
      <c r="J67" s="128"/>
      <c r="K67" s="128"/>
      <c r="L67" s="128"/>
      <c r="M67" s="2"/>
      <c r="N67" s="10" t="s">
        <v>19</v>
      </c>
      <c r="O67" s="145"/>
      <c r="P67" s="10" t="str">
        <f>"'"&amp;C70&amp;"'"&amp;","</f>
        <v>'WheelDirectionFL',</v>
      </c>
      <c r="Q67" s="2"/>
      <c r="R67" s="10" t="str">
        <f>"'"&amp;F70&amp;"',"</f>
        <v>'uint8',</v>
      </c>
      <c r="S67" s="2" t="str">
        <f t="shared" si="0"/>
        <v>0,</v>
      </c>
      <c r="T67" s="2"/>
      <c r="U67" s="2" t="str">
        <f>"["&amp;J70&amp;", "&amp;LEFT(K70,7)&amp;"]"&amp;","</f>
        <v>[0, 3],</v>
      </c>
      <c r="V67" s="2" t="str">
        <f>REPT(" ", (17-LEN(U67)))</f>
        <v xml:space="preserve">          </v>
      </c>
      <c r="W67" s="4" t="str">
        <f>IF(L70="[]","''",(IF(L70="'-'","''",L70)))&amp;","</f>
        <v>-,</v>
      </c>
      <c r="X67" s="2" t="str">
        <f>REPT(" ", (9-LEN(W67)))</f>
        <v xml:space="preserve">       </v>
      </c>
      <c r="Y67" s="5" t="str">
        <f t="shared" si="14"/>
        <v>' Direction/stillstand info for front left wheel ';</v>
      </c>
    </row>
    <row r="68" spans="2:25" x14ac:dyDescent="0.3">
      <c r="B68" s="158" t="s">
        <v>1706</v>
      </c>
      <c r="C68" s="12" t="s">
        <v>1248</v>
      </c>
      <c r="D68" s="104" t="s">
        <v>1114</v>
      </c>
      <c r="E68" s="7" t="s">
        <v>1111</v>
      </c>
      <c r="F68" s="10" t="s">
        <v>1776</v>
      </c>
      <c r="G68" s="1"/>
      <c r="H68" s="148">
        <v>0</v>
      </c>
      <c r="I68" s="2"/>
      <c r="J68" s="29">
        <v>0</v>
      </c>
      <c r="K68" s="29" t="s">
        <v>1132</v>
      </c>
      <c r="L68" s="29" t="s">
        <v>1781</v>
      </c>
      <c r="M68" s="2"/>
      <c r="N68" s="10" t="s">
        <v>19</v>
      </c>
      <c r="O68" s="145"/>
      <c r="P68" s="10" t="str">
        <f>"'"&amp;C71&amp;"'"&amp;","</f>
        <v>'WheelDirectionFR',</v>
      </c>
      <c r="Q68" s="2"/>
      <c r="R68" s="10" t="str">
        <f>"'"&amp;F71&amp;"',"</f>
        <v>'uint8',</v>
      </c>
      <c r="S68" s="2" t="str">
        <f t="shared" si="0"/>
        <v>0,</v>
      </c>
      <c r="T68" s="2"/>
      <c r="U68" s="2" t="str">
        <f>"["&amp;J71&amp;", "&amp;LEFT(K71,7)&amp;"]"&amp;","</f>
        <v>[0, 3],</v>
      </c>
      <c r="V68" s="2" t="str">
        <f>REPT(" ", (17-LEN(U68)))</f>
        <v xml:space="preserve">          </v>
      </c>
      <c r="W68" s="4" t="str">
        <f>IF(L71="[]","''",(IF(L71="'-'","''",L71)))&amp;","</f>
        <v>-,</v>
      </c>
      <c r="X68" s="2" t="str">
        <f>REPT(" ", (9-LEN(W68)))</f>
        <v xml:space="preserve">       </v>
      </c>
      <c r="Y68" s="5" t="str">
        <f t="shared" si="14"/>
        <v>' Direction/stillstand info for front right wheel ';</v>
      </c>
    </row>
    <row r="69" spans="2:25" x14ac:dyDescent="0.3">
      <c r="B69" s="158" t="s">
        <v>1706</v>
      </c>
      <c r="C69" s="12" t="s">
        <v>1249</v>
      </c>
      <c r="D69" s="104" t="s">
        <v>1115</v>
      </c>
      <c r="E69" s="7" t="s">
        <v>37</v>
      </c>
      <c r="F69" s="10" t="s">
        <v>1776</v>
      </c>
      <c r="G69" s="1"/>
      <c r="H69" s="148">
        <v>0</v>
      </c>
      <c r="I69" s="2"/>
      <c r="J69" s="29">
        <v>0</v>
      </c>
      <c r="K69" s="29" t="s">
        <v>1132</v>
      </c>
      <c r="L69" s="29" t="s">
        <v>1781</v>
      </c>
      <c r="M69" s="2"/>
      <c r="N69" s="10"/>
      <c r="O69" s="145"/>
      <c r="P69" s="10"/>
      <c r="Q69" s="2"/>
      <c r="R69" s="10"/>
      <c r="S69" s="2"/>
      <c r="T69" s="2"/>
      <c r="U69" s="2"/>
      <c r="V69" s="2"/>
      <c r="W69" s="4"/>
      <c r="X69" s="2"/>
      <c r="Y69" s="6" t="str">
        <f t="shared" si="14"/>
        <v>' Indicates if the signal WheelSpeed_FL has valid value for Perc ';</v>
      </c>
    </row>
    <row r="70" spans="2:25" x14ac:dyDescent="0.3">
      <c r="B70" s="158" t="s">
        <v>1706</v>
      </c>
      <c r="C70" s="12" t="s">
        <v>1581</v>
      </c>
      <c r="D70" s="104" t="s">
        <v>1116</v>
      </c>
      <c r="E70" s="7" t="s">
        <v>887</v>
      </c>
      <c r="F70" s="10" t="s">
        <v>1775</v>
      </c>
      <c r="G70" s="1"/>
      <c r="H70" s="148">
        <v>0</v>
      </c>
      <c r="I70" s="2"/>
      <c r="J70" s="29">
        <v>0</v>
      </c>
      <c r="K70" s="29">
        <v>3</v>
      </c>
      <c r="L70" s="29" t="s">
        <v>1777</v>
      </c>
      <c r="M70" s="2"/>
      <c r="N70" s="10"/>
      <c r="O70" s="145"/>
      <c r="P70" s="10"/>
      <c r="Q70" s="2"/>
      <c r="R70" s="10"/>
      <c r="S70" s="2"/>
      <c r="T70" s="2"/>
      <c r="U70" s="2"/>
      <c r="V70" s="2"/>
      <c r="W70" s="4"/>
      <c r="X70" s="2"/>
      <c r="Y70" s="6" t="str">
        <f t="shared" si="14"/>
        <v>' Indicates if the signal WheelSpeed_FR has valid value for Perc ';</v>
      </c>
    </row>
    <row r="71" spans="2:25" s="8" customFormat="1" x14ac:dyDescent="0.3">
      <c r="B71" s="158" t="s">
        <v>1706</v>
      </c>
      <c r="C71" s="12" t="s">
        <v>1582</v>
      </c>
      <c r="D71" s="104" t="s">
        <v>1117</v>
      </c>
      <c r="E71" s="7" t="s">
        <v>44</v>
      </c>
      <c r="F71" s="10" t="s">
        <v>1775</v>
      </c>
      <c r="G71" s="1"/>
      <c r="H71" s="148">
        <v>0</v>
      </c>
      <c r="I71" s="2"/>
      <c r="J71" s="29">
        <v>0</v>
      </c>
      <c r="K71" s="29">
        <v>3</v>
      </c>
      <c r="L71" s="29" t="s">
        <v>1777</v>
      </c>
      <c r="M71" s="1"/>
      <c r="N71" s="1"/>
      <c r="O71" s="145"/>
      <c r="P71" s="1" t="str">
        <f>"    %"&amp;B75</f>
        <v xml:space="preserve">    %ESC_03</v>
      </c>
      <c r="Q71" s="2"/>
      <c r="R71" s="10"/>
      <c r="S71" s="1"/>
      <c r="T71" s="1"/>
      <c r="U71" s="1"/>
      <c r="V71" s="1"/>
      <c r="W71" s="1"/>
      <c r="X71" s="1"/>
      <c r="Y71" s="1"/>
    </row>
    <row r="72" spans="2:25" x14ac:dyDescent="0.3">
      <c r="B72" s="158" t="s">
        <v>1706</v>
      </c>
      <c r="C72" s="12" t="s">
        <v>1912</v>
      </c>
      <c r="D72" s="3" t="s">
        <v>1898</v>
      </c>
      <c r="E72" s="7" t="s">
        <v>1914</v>
      </c>
      <c r="F72" s="10" t="s">
        <v>1775</v>
      </c>
      <c r="G72" s="1"/>
      <c r="H72" s="148">
        <v>0</v>
      </c>
      <c r="I72" s="2"/>
      <c r="J72" s="29">
        <v>0</v>
      </c>
      <c r="K72" s="29">
        <v>1</v>
      </c>
      <c r="L72" s="29" t="s">
        <v>1777</v>
      </c>
      <c r="M72" s="2"/>
      <c r="N72" s="10" t="s">
        <v>19</v>
      </c>
      <c r="O72" s="145"/>
      <c r="P72" s="10" t="str">
        <f>"'"&amp;C75&amp;"'"&amp;","</f>
        <v>'WheelSpdRearLeft',</v>
      </c>
      <c r="Q72" s="2"/>
      <c r="R72" s="10" t="str">
        <f>"'"&amp;F75&amp;"',"</f>
        <v>'single',</v>
      </c>
      <c r="S72" s="2" t="str">
        <f t="shared" si="0"/>
        <v>0,</v>
      </c>
      <c r="T72" s="2"/>
      <c r="U72" s="2" t="str">
        <f>"["&amp;J75&amp;", "&amp;LEFT(K75,7)&amp;"]"&amp;","</f>
        <v>[0, 655.34],</v>
      </c>
      <c r="V72" s="2" t="str">
        <f>REPT(" ", (15-LEN(U72)))</f>
        <v xml:space="preserve">   </v>
      </c>
      <c r="W72" s="4" t="str">
        <f>IF(L75="[]","''",(IF(L75="'-'","''",L75)))&amp;","</f>
        <v>km/h,</v>
      </c>
      <c r="X72" s="2" t="str">
        <f>REPT(" ", (9-LEN(W72)))</f>
        <v xml:space="preserve">    </v>
      </c>
      <c r="Y72" s="5" t="str">
        <f>"'"&amp;IF(E75="[]","-"," "&amp;(CLEAN(E75))&amp;" ")&amp;"'"&amp;";"</f>
        <v>' Wheel speed of rear left wheel ';</v>
      </c>
    </row>
    <row r="73" spans="2:25" x14ac:dyDescent="0.3">
      <c r="B73" s="158" t="s">
        <v>1706</v>
      </c>
      <c r="C73" s="12" t="s">
        <v>1913</v>
      </c>
      <c r="D73" s="3" t="s">
        <v>1899</v>
      </c>
      <c r="E73" s="7" t="s">
        <v>1915</v>
      </c>
      <c r="F73" s="10" t="s">
        <v>1775</v>
      </c>
      <c r="G73" s="1"/>
      <c r="H73" s="148">
        <v>0</v>
      </c>
      <c r="I73" s="2"/>
      <c r="J73" s="29">
        <v>0</v>
      </c>
      <c r="K73" s="29">
        <v>1</v>
      </c>
      <c r="L73" s="29" t="s">
        <v>1777</v>
      </c>
      <c r="M73" s="2"/>
      <c r="N73" s="10" t="s">
        <v>19</v>
      </c>
      <c r="O73" s="145"/>
      <c r="P73" s="10" t="str">
        <f>"'"&amp;C76&amp;"'"&amp;","</f>
        <v>'WheelSpdRearRight',</v>
      </c>
      <c r="Q73" s="2"/>
      <c r="R73" s="10" t="str">
        <f>"'"&amp;F76&amp;"',"</f>
        <v>'single',</v>
      </c>
      <c r="S73" s="2" t="str">
        <f t="shared" si="0"/>
        <v>0,</v>
      </c>
      <c r="T73" s="2"/>
      <c r="U73" s="2" t="str">
        <f>"["&amp;J76&amp;", "&amp;LEFT(K76,7)&amp;"]"&amp;","</f>
        <v>[0, 655.35],</v>
      </c>
      <c r="V73" s="2" t="str">
        <f>REPT(" ", (15-LEN(U73)))</f>
        <v xml:space="preserve">   </v>
      </c>
      <c r="W73" s="4" t="str">
        <f>IF(L76="[]","''",(IF(L76="'-'","''",L76)))&amp;","</f>
        <v>km/h,</v>
      </c>
      <c r="X73" s="2" t="str">
        <f>REPT(" ", (9-LEN(W73)))</f>
        <v xml:space="preserve">    </v>
      </c>
      <c r="Y73" s="5" t="str">
        <f>"'"&amp;IF(E76="[]","-"," "&amp;(CLEAN(E76))&amp;" ")&amp;"'"&amp;";"</f>
        <v>' Wheel speed of rear right wheel ';</v>
      </c>
    </row>
    <row r="74" spans="2:25" x14ac:dyDescent="0.3">
      <c r="B74" s="157"/>
      <c r="C74" s="1"/>
      <c r="D74" s="104"/>
      <c r="F74" s="1"/>
      <c r="G74" s="1"/>
      <c r="H74" s="149"/>
      <c r="I74" s="1"/>
      <c r="J74" s="128"/>
      <c r="K74" s="128"/>
      <c r="L74" s="128"/>
      <c r="M74" s="2"/>
      <c r="N74" s="10"/>
      <c r="O74" s="145"/>
      <c r="P74" s="10"/>
      <c r="Q74" s="2"/>
      <c r="R74" s="10"/>
      <c r="S74" s="2"/>
      <c r="T74" s="2"/>
      <c r="U74" s="2"/>
      <c r="V74" s="2"/>
      <c r="W74" s="4"/>
      <c r="X74" s="2"/>
      <c r="Y74" s="6" t="str">
        <f>"'"&amp;IF(E77="[]","-"," "&amp;(CLEAN(E77))&amp;" ")&amp;"'"&amp;";"</f>
        <v>' Indicates if the signal WheelSpeed_RL has valid value for Perc ';</v>
      </c>
    </row>
    <row r="75" spans="2:25" x14ac:dyDescent="0.3">
      <c r="B75" s="158" t="s">
        <v>1705</v>
      </c>
      <c r="C75" s="12" t="s">
        <v>1250</v>
      </c>
      <c r="D75" s="104" t="s">
        <v>1112</v>
      </c>
      <c r="E75" s="7" t="s">
        <v>45</v>
      </c>
      <c r="F75" s="10" t="s">
        <v>1776</v>
      </c>
      <c r="G75" s="1"/>
      <c r="H75" s="148">
        <v>0</v>
      </c>
      <c r="I75" s="2"/>
      <c r="J75" s="29">
        <v>0</v>
      </c>
      <c r="K75" s="29" t="s">
        <v>1132</v>
      </c>
      <c r="L75" s="29" t="s">
        <v>1781</v>
      </c>
      <c r="M75" s="2"/>
      <c r="N75" s="10"/>
      <c r="O75" s="145"/>
      <c r="P75" s="10"/>
      <c r="Q75" s="2"/>
      <c r="R75" s="10"/>
      <c r="S75" s="2"/>
      <c r="T75" s="2"/>
      <c r="U75" s="2"/>
      <c r="V75" s="2"/>
      <c r="W75" s="4"/>
      <c r="X75" s="2"/>
      <c r="Y75" s="5"/>
    </row>
    <row r="76" spans="2:25" s="8" customFormat="1" x14ac:dyDescent="0.3">
      <c r="B76" s="158" t="s">
        <v>1705</v>
      </c>
      <c r="C76" s="12" t="s">
        <v>1251</v>
      </c>
      <c r="D76" s="104" t="s">
        <v>1113</v>
      </c>
      <c r="E76" s="7" t="s">
        <v>46</v>
      </c>
      <c r="F76" s="14" t="s">
        <v>1776</v>
      </c>
      <c r="G76" s="6"/>
      <c r="H76" s="148">
        <v>0</v>
      </c>
      <c r="I76" s="2"/>
      <c r="J76" s="29">
        <v>0</v>
      </c>
      <c r="K76" s="29" t="s">
        <v>1168</v>
      </c>
      <c r="L76" s="29" t="s">
        <v>1781</v>
      </c>
      <c r="M76" s="1"/>
      <c r="N76" s="1"/>
      <c r="O76" s="145"/>
      <c r="P76" s="1" t="str">
        <f>"    %"&amp;B80</f>
        <v xml:space="preserve">    %ESC_04</v>
      </c>
      <c r="Q76" s="2"/>
      <c r="R76" s="10"/>
      <c r="S76" s="1"/>
      <c r="T76" s="1"/>
      <c r="U76" s="1"/>
      <c r="V76" s="1"/>
      <c r="W76" s="1"/>
      <c r="X76" s="1"/>
      <c r="Y76" s="1"/>
    </row>
    <row r="77" spans="2:25" x14ac:dyDescent="0.3">
      <c r="B77" s="158" t="s">
        <v>1705</v>
      </c>
      <c r="C77" s="12" t="s">
        <v>1916</v>
      </c>
      <c r="D77" s="3" t="s">
        <v>1900</v>
      </c>
      <c r="E77" s="7" t="s">
        <v>1918</v>
      </c>
      <c r="F77" s="10" t="s">
        <v>1775</v>
      </c>
      <c r="G77" s="6"/>
      <c r="H77" s="148">
        <v>0</v>
      </c>
      <c r="I77" s="2"/>
      <c r="J77" s="29">
        <v>0</v>
      </c>
      <c r="K77" s="29">
        <v>1</v>
      </c>
      <c r="L77" s="29" t="s">
        <v>1777</v>
      </c>
      <c r="M77" s="2"/>
      <c r="N77" s="10" t="s">
        <v>19</v>
      </c>
      <c r="O77" s="145"/>
      <c r="P77" s="10" t="str">
        <f t="shared" ref="P77:P85" si="15">"'"&amp;C80&amp;"'"&amp;","</f>
        <v>'AbsActive',</v>
      </c>
      <c r="Q77" s="2"/>
      <c r="R77" s="10" t="str">
        <f t="shared" ref="R77:R83" si="16">"'"&amp;F80&amp;"',"</f>
        <v>'uint8',</v>
      </c>
      <c r="S77" s="2" t="str">
        <f t="shared" si="0"/>
        <v>0,</v>
      </c>
      <c r="T77" s="2"/>
      <c r="U77" s="2" t="str">
        <f t="shared" ref="U77:U83" si="17">"["&amp;J80&amp;", "&amp;LEFT(K80,7)&amp;"]"&amp;","</f>
        <v>[0, 1],</v>
      </c>
      <c r="V77" s="2" t="str">
        <f t="shared" ref="V77:V82" si="18">REPT(" ", (17-LEN(U77)))</f>
        <v xml:space="preserve">          </v>
      </c>
      <c r="W77" s="4" t="str">
        <f t="shared" ref="W77:W83" si="19">IF(L80="[]","''",(IF(L80="'-'","''",L80)))&amp;","</f>
        <v>-,</v>
      </c>
      <c r="X77" s="2" t="str">
        <f t="shared" ref="X77:X85" si="20">REPT(" ", (9-LEN(W77)))</f>
        <v xml:space="preserve">       </v>
      </c>
      <c r="Y77" s="5" t="str">
        <f t="shared" ref="Y77:Y85" si="21">"'"&amp;IF(E80="[]","-"," "&amp;(CLEAN(E80))&amp;" ")&amp;"'"&amp;";"</f>
        <v>' Indicates activity of ABS control ';</v>
      </c>
    </row>
    <row r="78" spans="2:25" x14ac:dyDescent="0.3">
      <c r="B78" s="158" t="s">
        <v>1705</v>
      </c>
      <c r="C78" s="12" t="s">
        <v>1917</v>
      </c>
      <c r="D78" s="3" t="s">
        <v>1901</v>
      </c>
      <c r="E78" s="7" t="s">
        <v>1919</v>
      </c>
      <c r="F78" s="10" t="s">
        <v>1775</v>
      </c>
      <c r="G78" s="6"/>
      <c r="H78" s="148">
        <v>0</v>
      </c>
      <c r="I78" s="2"/>
      <c r="J78" s="29">
        <v>0</v>
      </c>
      <c r="K78" s="29">
        <v>1</v>
      </c>
      <c r="L78" s="29" t="s">
        <v>1777</v>
      </c>
      <c r="M78" s="2"/>
      <c r="N78" s="10" t="s">
        <v>19</v>
      </c>
      <c r="O78" s="145"/>
      <c r="P78" s="10" t="str">
        <f t="shared" si="15"/>
        <v>'TcsActive',</v>
      </c>
      <c r="Q78" s="2"/>
      <c r="R78" s="10" t="str">
        <f t="shared" si="16"/>
        <v>'uint8',</v>
      </c>
      <c r="S78" s="2" t="str">
        <f t="shared" si="0"/>
        <v>0,</v>
      </c>
      <c r="T78" s="2"/>
      <c r="U78" s="2" t="str">
        <f t="shared" si="17"/>
        <v>[0, 1],</v>
      </c>
      <c r="V78" s="2" t="str">
        <f t="shared" si="18"/>
        <v xml:space="preserve">          </v>
      </c>
      <c r="W78" s="4" t="str">
        <f t="shared" si="19"/>
        <v>-,</v>
      </c>
      <c r="X78" s="2" t="str">
        <f t="shared" si="20"/>
        <v xml:space="preserve">       </v>
      </c>
      <c r="Y78" s="5" t="str">
        <f t="shared" si="21"/>
        <v>' Indicates activity of TCS control ';</v>
      </c>
    </row>
    <row r="79" spans="2:25" x14ac:dyDescent="0.3">
      <c r="B79" s="157"/>
      <c r="C79" s="1"/>
      <c r="D79" s="104"/>
      <c r="F79" s="1"/>
      <c r="G79" s="1"/>
      <c r="H79" s="149"/>
      <c r="I79" s="1"/>
      <c r="J79" s="128"/>
      <c r="K79" s="128"/>
      <c r="L79" s="128"/>
      <c r="M79" s="2"/>
      <c r="N79" s="10" t="s">
        <v>19</v>
      </c>
      <c r="O79" s="145"/>
      <c r="P79" s="10" t="str">
        <f t="shared" si="15"/>
        <v>'BlsActive',</v>
      </c>
      <c r="Q79" s="2"/>
      <c r="R79" s="10" t="str">
        <f t="shared" si="16"/>
        <v>'uint8',</v>
      </c>
      <c r="S79" s="2" t="str">
        <f t="shared" si="0"/>
        <v>0,</v>
      </c>
      <c r="T79" s="2"/>
      <c r="U79" s="2" t="str">
        <f t="shared" si="17"/>
        <v>[0, 1],</v>
      </c>
      <c r="V79" s="2" t="str">
        <f t="shared" si="18"/>
        <v xml:space="preserve">          </v>
      </c>
      <c r="W79" s="4" t="str">
        <f t="shared" si="19"/>
        <v>-,</v>
      </c>
      <c r="X79" s="2" t="str">
        <f t="shared" si="20"/>
        <v xml:space="preserve">       </v>
      </c>
      <c r="Y79" s="5" t="str">
        <f t="shared" si="21"/>
        <v>' Brake Light Switch. Indicates brake pedal pressing status (derived from brake light switch and brake switch) ';</v>
      </c>
    </row>
    <row r="80" spans="2:25" x14ac:dyDescent="0.3">
      <c r="B80" s="158" t="s">
        <v>1704</v>
      </c>
      <c r="C80" s="12" t="s">
        <v>0</v>
      </c>
      <c r="D80" s="103" t="s">
        <v>1121</v>
      </c>
      <c r="E80" s="7" t="s">
        <v>47</v>
      </c>
      <c r="F80" s="10" t="s">
        <v>1775</v>
      </c>
      <c r="G80" s="1"/>
      <c r="H80" s="148">
        <v>0</v>
      </c>
      <c r="I80" s="2"/>
      <c r="J80" s="29">
        <v>0</v>
      </c>
      <c r="K80" s="29">
        <v>1</v>
      </c>
      <c r="L80" s="29" t="s">
        <v>1777</v>
      </c>
      <c r="M80" s="2"/>
      <c r="N80" s="10" t="s">
        <v>19</v>
      </c>
      <c r="O80" s="145"/>
      <c r="P80" s="10" t="str">
        <f t="shared" si="15"/>
        <v>'BlaActive',</v>
      </c>
      <c r="Q80" s="2"/>
      <c r="R80" s="10" t="str">
        <f t="shared" si="16"/>
        <v>'uint8',</v>
      </c>
      <c r="S80" s="2" t="str">
        <f t="shared" si="0"/>
        <v>0,</v>
      </c>
      <c r="T80" s="2"/>
      <c r="U80" s="2" t="str">
        <f t="shared" si="17"/>
        <v>[0, 1],</v>
      </c>
      <c r="V80" s="2" t="str">
        <f t="shared" si="18"/>
        <v xml:space="preserve">          </v>
      </c>
      <c r="W80" s="4" t="str">
        <f t="shared" si="19"/>
        <v>-,</v>
      </c>
      <c r="X80" s="2" t="str">
        <f t="shared" si="20"/>
        <v xml:space="preserve">       </v>
      </c>
      <c r="Y80" s="5" t="str">
        <f t="shared" si="21"/>
        <v>' Brake Light Activation. Indicates braking via driver or via other functions. ';</v>
      </c>
    </row>
    <row r="81" spans="2:25" x14ac:dyDescent="0.3">
      <c r="B81" s="158" t="s">
        <v>1704</v>
      </c>
      <c r="C81" s="12" t="s">
        <v>4</v>
      </c>
      <c r="D81" s="103" t="s">
        <v>1122</v>
      </c>
      <c r="E81" s="7" t="s">
        <v>48</v>
      </c>
      <c r="F81" s="10" t="s">
        <v>1775</v>
      </c>
      <c r="G81" s="1"/>
      <c r="H81" s="148">
        <v>0</v>
      </c>
      <c r="I81" s="2"/>
      <c r="J81" s="29">
        <v>0</v>
      </c>
      <c r="K81" s="29">
        <v>1</v>
      </c>
      <c r="L81" s="29" t="s">
        <v>1777</v>
      </c>
      <c r="M81" s="2"/>
      <c r="N81" s="10" t="s">
        <v>19</v>
      </c>
      <c r="O81" s="145"/>
      <c r="P81" s="10" t="str">
        <f t="shared" si="15"/>
        <v>'HdcActive',</v>
      </c>
      <c r="Q81" s="2"/>
      <c r="R81" s="10" t="str">
        <f t="shared" si="16"/>
        <v>'uint8',</v>
      </c>
      <c r="S81" s="2" t="str">
        <f t="shared" si="0"/>
        <v>0,</v>
      </c>
      <c r="T81" s="2"/>
      <c r="U81" s="2" t="str">
        <f t="shared" si="17"/>
        <v>[0, 1],</v>
      </c>
      <c r="V81" s="2" t="str">
        <f t="shared" si="18"/>
        <v xml:space="preserve">          </v>
      </c>
      <c r="W81" s="4" t="str">
        <f t="shared" si="19"/>
        <v>-,</v>
      </c>
      <c r="X81" s="2" t="str">
        <f t="shared" si="20"/>
        <v xml:space="preserve">       </v>
      </c>
      <c r="Y81" s="5" t="str">
        <f t="shared" si="21"/>
        <v>' HDC controller activity indication ';</v>
      </c>
    </row>
    <row r="82" spans="2:25" x14ac:dyDescent="0.3">
      <c r="B82" s="158" t="s">
        <v>1704</v>
      </c>
      <c r="C82" s="12" t="s">
        <v>1</v>
      </c>
      <c r="D82" s="103" t="s">
        <v>1119</v>
      </c>
      <c r="E82" s="7" t="s">
        <v>49</v>
      </c>
      <c r="F82" s="10" t="s">
        <v>1775</v>
      </c>
      <c r="G82" s="1"/>
      <c r="H82" s="148">
        <v>0</v>
      </c>
      <c r="I82" s="2"/>
      <c r="J82" s="29">
        <v>0</v>
      </c>
      <c r="K82" s="29">
        <v>1</v>
      </c>
      <c r="L82" s="29" t="s">
        <v>1777</v>
      </c>
      <c r="M82" s="2"/>
      <c r="N82" s="10" t="s">
        <v>19</v>
      </c>
      <c r="O82" s="145"/>
      <c r="P82" s="10" t="str">
        <f t="shared" si="15"/>
        <v>'VdcActive',</v>
      </c>
      <c r="Q82" s="2"/>
      <c r="R82" s="10" t="str">
        <f t="shared" si="16"/>
        <v>'uint8',</v>
      </c>
      <c r="S82" s="2" t="str">
        <f t="shared" si="0"/>
        <v>0,</v>
      </c>
      <c r="T82" s="2"/>
      <c r="U82" s="2" t="str">
        <f t="shared" si="17"/>
        <v>[0, 1],</v>
      </c>
      <c r="V82" s="2" t="str">
        <f t="shared" si="18"/>
        <v xml:space="preserve">          </v>
      </c>
      <c r="W82" s="4" t="str">
        <f t="shared" si="19"/>
        <v>-,</v>
      </c>
      <c r="X82" s="2" t="str">
        <f t="shared" si="20"/>
        <v xml:space="preserve">       </v>
      </c>
      <c r="Y82" s="5" t="str">
        <f t="shared" si="21"/>
        <v>' Indicates activity of VDC control (VDC= ESP function to stabilize the vehicle; not the differential function) ';</v>
      </c>
    </row>
    <row r="83" spans="2:25" x14ac:dyDescent="0.3">
      <c r="B83" s="158" t="s">
        <v>1704</v>
      </c>
      <c r="C83" s="12" t="s">
        <v>1120</v>
      </c>
      <c r="D83" s="103" t="s">
        <v>1118</v>
      </c>
      <c r="E83" s="7" t="s">
        <v>50</v>
      </c>
      <c r="F83" s="10" t="s">
        <v>1775</v>
      </c>
      <c r="G83" s="1"/>
      <c r="H83" s="148">
        <v>0</v>
      </c>
      <c r="I83" s="2"/>
      <c r="J83" s="29">
        <v>0</v>
      </c>
      <c r="K83" s="29">
        <v>1</v>
      </c>
      <c r="L83" s="29" t="s">
        <v>1777</v>
      </c>
      <c r="M83" s="2"/>
      <c r="N83" s="10" t="s">
        <v>19</v>
      </c>
      <c r="O83" s="145"/>
      <c r="P83" s="10" t="str">
        <f t="shared" si="15"/>
        <v>'VehicleSpd',</v>
      </c>
      <c r="Q83" s="2"/>
      <c r="R83" s="10" t="str">
        <f t="shared" si="16"/>
        <v>'single',</v>
      </c>
      <c r="S83" s="2" t="str">
        <f t="shared" si="0"/>
        <v>0,</v>
      </c>
      <c r="T83" s="2"/>
      <c r="U83" s="2" t="str">
        <f t="shared" si="17"/>
        <v>[0, 655.34],</v>
      </c>
      <c r="V83" s="2" t="str">
        <f>REPT(" ", (15-LEN(U83)))</f>
        <v xml:space="preserve">   </v>
      </c>
      <c r="W83" s="4" t="str">
        <f t="shared" si="19"/>
        <v>km/h,</v>
      </c>
      <c r="X83" s="2" t="str">
        <f t="shared" si="20"/>
        <v xml:space="preserve">    </v>
      </c>
      <c r="Y83" s="5" t="str">
        <f t="shared" si="21"/>
        <v>' calculated vehicle speed value ';</v>
      </c>
    </row>
    <row r="84" spans="2:25" x14ac:dyDescent="0.3">
      <c r="B84" s="158" t="s">
        <v>1704</v>
      </c>
      <c r="C84" s="12" t="s">
        <v>3</v>
      </c>
      <c r="D84" s="135" t="s">
        <v>1469</v>
      </c>
      <c r="E84" s="7" t="s">
        <v>51</v>
      </c>
      <c r="F84" s="10" t="s">
        <v>1775</v>
      </c>
      <c r="G84" s="1"/>
      <c r="H84" s="148">
        <v>0</v>
      </c>
      <c r="I84" s="2"/>
      <c r="J84" s="29">
        <v>0</v>
      </c>
      <c r="K84" s="29">
        <v>1</v>
      </c>
      <c r="L84" s="29" t="s">
        <v>1777</v>
      </c>
      <c r="M84" s="2"/>
      <c r="N84" s="10"/>
      <c r="O84" s="145"/>
      <c r="P84" s="10" t="str">
        <f t="shared" si="15"/>
        <v>'VehicleSpdValueError',</v>
      </c>
      <c r="Q84" s="2"/>
      <c r="R84" s="10"/>
      <c r="S84" s="2"/>
      <c r="T84" s="2"/>
      <c r="U84" s="2"/>
      <c r="V84" s="2"/>
      <c r="W84" s="4"/>
      <c r="X84" s="2"/>
      <c r="Y84" s="6" t="str">
        <f t="shared" si="21"/>
        <v>' Indicates if the signal vehicleSpeed has valid value for Perc ';</v>
      </c>
    </row>
    <row r="85" spans="2:25" x14ac:dyDescent="0.3">
      <c r="B85" s="158" t="s">
        <v>1704</v>
      </c>
      <c r="C85" s="12" t="s">
        <v>5</v>
      </c>
      <c r="D85" s="103" t="s">
        <v>1123</v>
      </c>
      <c r="E85" s="7" t="s">
        <v>52</v>
      </c>
      <c r="F85" s="10" t="s">
        <v>1775</v>
      </c>
      <c r="G85" s="1"/>
      <c r="H85" s="148">
        <v>0</v>
      </c>
      <c r="I85" s="2"/>
      <c r="J85" s="29">
        <v>0</v>
      </c>
      <c r="K85" s="29">
        <v>1</v>
      </c>
      <c r="L85" s="29" t="s">
        <v>1777</v>
      </c>
      <c r="M85" s="2"/>
      <c r="N85" s="10" t="s">
        <v>19</v>
      </c>
      <c r="O85" s="145"/>
      <c r="P85" s="10" t="str">
        <f t="shared" si="15"/>
        <v>'EbdActive',</v>
      </c>
      <c r="Q85" s="2"/>
      <c r="R85" s="10" t="str">
        <f>"'"&amp;F88&amp;"',"</f>
        <v>'uint8',</v>
      </c>
      <c r="S85" s="2" t="str">
        <f t="shared" si="0"/>
        <v>0,</v>
      </c>
      <c r="T85" s="2"/>
      <c r="U85" s="2" t="str">
        <f>"["&amp;J88&amp;", "&amp;LEFT(K88,7)&amp;"]"&amp;","</f>
        <v>[0, 1],</v>
      </c>
      <c r="V85" s="2" t="str">
        <f>REPT(" ", (17-LEN(U85)))</f>
        <v xml:space="preserve">          </v>
      </c>
      <c r="W85" s="4" t="str">
        <f>IF(L88="[]","''",(IF(L88="'-'","''",L88)))&amp;","</f>
        <v>-,</v>
      </c>
      <c r="X85" s="2" t="str">
        <f t="shared" si="20"/>
        <v xml:space="preserve">       </v>
      </c>
      <c r="Y85" s="5" t="str">
        <f t="shared" si="21"/>
        <v>' Indicates activity of EBD control ';</v>
      </c>
    </row>
    <row r="86" spans="2:25" s="8" customFormat="1" x14ac:dyDescent="0.3">
      <c r="B86" s="158" t="s">
        <v>1704</v>
      </c>
      <c r="C86" s="12" t="s">
        <v>99</v>
      </c>
      <c r="D86" s="313" t="s">
        <v>1124</v>
      </c>
      <c r="E86" s="7" t="s">
        <v>53</v>
      </c>
      <c r="F86" s="10" t="s">
        <v>1776</v>
      </c>
      <c r="G86" s="1"/>
      <c r="H86" s="148">
        <v>0</v>
      </c>
      <c r="I86" s="2"/>
      <c r="J86" s="29">
        <v>0</v>
      </c>
      <c r="K86" s="29" t="s">
        <v>1132</v>
      </c>
      <c r="L86" s="29" t="s">
        <v>1781</v>
      </c>
      <c r="M86" s="1"/>
      <c r="N86" s="1"/>
      <c r="O86" s="145"/>
      <c r="P86" s="1" t="str">
        <f>"    %"&amp;B90</f>
        <v xml:space="preserve">    %ESC_06</v>
      </c>
      <c r="Q86" s="2"/>
      <c r="R86" s="10"/>
      <c r="S86" s="1"/>
      <c r="T86" s="1"/>
      <c r="U86" s="1"/>
      <c r="V86" s="1"/>
      <c r="W86" s="1"/>
      <c r="X86" s="1"/>
      <c r="Y86" s="1"/>
    </row>
    <row r="87" spans="2:25" x14ac:dyDescent="0.3">
      <c r="B87" s="158" t="s">
        <v>1704</v>
      </c>
      <c r="C87" s="12" t="s">
        <v>1921</v>
      </c>
      <c r="D87" s="3" t="s">
        <v>1825</v>
      </c>
      <c r="E87" s="7" t="s">
        <v>1920</v>
      </c>
      <c r="F87" s="10" t="s">
        <v>1775</v>
      </c>
      <c r="G87" s="1"/>
      <c r="H87" s="148">
        <v>0</v>
      </c>
      <c r="I87" s="2"/>
      <c r="J87" s="148">
        <v>0</v>
      </c>
      <c r="K87" s="29">
        <v>1</v>
      </c>
      <c r="L87" s="29" t="s">
        <v>1777</v>
      </c>
      <c r="M87" s="2"/>
      <c r="N87" s="10" t="s">
        <v>19</v>
      </c>
      <c r="O87" s="145"/>
      <c r="P87" s="10" t="str">
        <f>"'"&amp;C90&amp;"'"&amp;","</f>
        <v>'WheelBrakePressureFrontRight',</v>
      </c>
      <c r="Q87" s="2"/>
      <c r="R87" s="10" t="str">
        <f>"'"&amp;F90&amp;"',"</f>
        <v>'single',</v>
      </c>
      <c r="S87" s="2" t="str">
        <f t="shared" si="0"/>
        <v>0,</v>
      </c>
      <c r="T87" s="2"/>
      <c r="U87" s="2" t="str">
        <f>"["&amp;J90&amp;", "&amp;LEFT(K90,7)&amp;"]"&amp;","</f>
        <v>[0, 425],</v>
      </c>
      <c r="V87" s="2" t="str">
        <f>REPT(" ", (15-LEN(U87)))</f>
        <v xml:space="preserve">      </v>
      </c>
      <c r="W87" s="4" t="str">
        <f>IF(L90="[]","''",(IF(L90="'-'","''",L90)))&amp;","</f>
        <v>bar,</v>
      </c>
      <c r="X87" s="2" t="str">
        <f>REPT(" ", (9-LEN(W87)))</f>
        <v xml:space="preserve">     </v>
      </c>
      <c r="Y87" s="5" t="str">
        <f>"'"&amp;IF(E90="[]","-"," "&amp;(CLEAN(E90))&amp;" ")&amp;"'"&amp;";"</f>
        <v>' Estimated brake pressure at front right wheel0x7FFF = fault value ';</v>
      </c>
    </row>
    <row r="88" spans="2:25" x14ac:dyDescent="0.3">
      <c r="B88" s="158" t="s">
        <v>1704</v>
      </c>
      <c r="C88" s="12" t="s">
        <v>98</v>
      </c>
      <c r="D88" s="103" t="s">
        <v>1125</v>
      </c>
      <c r="E88" s="7" t="s">
        <v>54</v>
      </c>
      <c r="F88" s="10" t="s">
        <v>1775</v>
      </c>
      <c r="G88" s="1"/>
      <c r="H88" s="148">
        <v>0</v>
      </c>
      <c r="I88" s="2"/>
      <c r="J88" s="29">
        <v>0</v>
      </c>
      <c r="K88" s="29">
        <v>1</v>
      </c>
      <c r="L88" s="29" t="s">
        <v>1777</v>
      </c>
      <c r="M88" s="2"/>
      <c r="N88" s="10" t="s">
        <v>19</v>
      </c>
      <c r="O88" s="145"/>
      <c r="P88" s="10" t="str">
        <f>"'"&amp;C91&amp;"'"&amp;","</f>
        <v>'WheelBrakePressureFrontLeft',</v>
      </c>
      <c r="Q88" s="1"/>
      <c r="R88" s="10" t="str">
        <f>"'"&amp;F91&amp;"',"</f>
        <v>'single',</v>
      </c>
      <c r="S88" s="2" t="str">
        <f t="shared" si="0"/>
        <v>0,</v>
      </c>
      <c r="T88" s="2"/>
      <c r="U88" s="2" t="str">
        <f>"["&amp;J91&amp;", "&amp;LEFT(K91,7)&amp;"]"&amp;","</f>
        <v>[0, 425],</v>
      </c>
      <c r="V88" s="2" t="str">
        <f>REPT(" ", (15-LEN(U88)))</f>
        <v xml:space="preserve">      </v>
      </c>
      <c r="W88" s="4" t="str">
        <f>IF(L91="[]","''",(IF(L91="'-'","''",L91)))&amp;","</f>
        <v>bar,</v>
      </c>
      <c r="X88" s="2" t="str">
        <f>REPT(" ", (9-LEN(W88)))</f>
        <v xml:space="preserve">     </v>
      </c>
      <c r="Y88" s="5" t="str">
        <f>"'"&amp;IF(E91="[]","-"," "&amp;(CLEAN(E91))&amp;" ")&amp;"'"&amp;";"</f>
        <v>' Estimated brake pressure at front left wheel0x7FFF = fault value ';</v>
      </c>
    </row>
    <row r="89" spans="2:25" s="8" customFormat="1" x14ac:dyDescent="0.3">
      <c r="B89" s="157"/>
      <c r="C89" s="1"/>
      <c r="D89" s="104"/>
      <c r="E89" s="7"/>
      <c r="F89" s="1"/>
      <c r="G89" s="1"/>
      <c r="H89" s="149"/>
      <c r="I89" s="1"/>
      <c r="J89" s="128"/>
      <c r="K89" s="128"/>
      <c r="L89" s="128"/>
      <c r="M89" s="1"/>
      <c r="N89" s="1"/>
      <c r="O89" s="145"/>
      <c r="P89" s="1" t="str">
        <f>"    %"&amp;B93</f>
        <v xml:space="preserve">    %ESC_07</v>
      </c>
      <c r="Q89" s="2"/>
      <c r="R89" s="10"/>
      <c r="S89" s="1"/>
      <c r="T89" s="1"/>
      <c r="U89" s="1"/>
      <c r="V89" s="1"/>
      <c r="W89" s="1"/>
      <c r="X89" s="1"/>
      <c r="Y89" s="1"/>
    </row>
    <row r="90" spans="2:25" x14ac:dyDescent="0.3">
      <c r="B90" s="158" t="s">
        <v>1965</v>
      </c>
      <c r="C90" s="12" t="s">
        <v>1253</v>
      </c>
      <c r="D90" s="103" t="s">
        <v>1127</v>
      </c>
      <c r="E90" s="15" t="s">
        <v>55</v>
      </c>
      <c r="F90" s="10" t="s">
        <v>1776</v>
      </c>
      <c r="G90" s="1"/>
      <c r="H90" s="148">
        <v>0</v>
      </c>
      <c r="I90" s="2"/>
      <c r="J90" s="29">
        <v>0</v>
      </c>
      <c r="K90" s="29">
        <v>425</v>
      </c>
      <c r="L90" s="29" t="s">
        <v>1782</v>
      </c>
      <c r="M90" s="2"/>
      <c r="N90" s="10" t="s">
        <v>19</v>
      </c>
      <c r="O90" s="145"/>
      <c r="P90" s="10" t="str">
        <f>"'"&amp;C93&amp;"'"&amp;","</f>
        <v>'WheelBrakePressureRearLeft',</v>
      </c>
      <c r="Q90" s="1"/>
      <c r="R90" s="10" t="str">
        <f>"'"&amp;F93&amp;"',"</f>
        <v>'single',</v>
      </c>
      <c r="S90" s="2" t="str">
        <f t="shared" si="0"/>
        <v>0,</v>
      </c>
      <c r="T90" s="2"/>
      <c r="U90" s="2" t="str">
        <f>"["&amp;J93&amp;", "&amp;LEFT(K93,7)&amp;"]"&amp;","</f>
        <v>[0, 425],</v>
      </c>
      <c r="V90" s="2" t="str">
        <f>REPT(" ", (15-LEN(U90)))</f>
        <v xml:space="preserve">      </v>
      </c>
      <c r="W90" s="4" t="str">
        <f>IF(L93="[]","''",(IF(L93="'-'","''",L93)))&amp;","</f>
        <v>bar,</v>
      </c>
      <c r="X90" s="2" t="str">
        <f>REPT(" ", (9-LEN(W90)))</f>
        <v xml:space="preserve">     </v>
      </c>
      <c r="Y90" s="5" t="str">
        <f>"'"&amp;IF(E93="[]","-"," "&amp;(CLEAN(E93))&amp;" ")&amp;"'"&amp;";"</f>
        <v>' Estimated brake pressure at rear left wheel0x7FFF = fault value ';</v>
      </c>
    </row>
    <row r="91" spans="2:25" x14ac:dyDescent="0.3">
      <c r="B91" s="158" t="s">
        <v>1965</v>
      </c>
      <c r="C91" s="12" t="s">
        <v>1252</v>
      </c>
      <c r="D91" s="103" t="s">
        <v>1126</v>
      </c>
      <c r="E91" s="15" t="s">
        <v>56</v>
      </c>
      <c r="F91" s="10" t="s">
        <v>1776</v>
      </c>
      <c r="G91" s="1"/>
      <c r="H91" s="148">
        <v>0</v>
      </c>
      <c r="I91" s="2"/>
      <c r="J91" s="29">
        <v>0</v>
      </c>
      <c r="K91" s="29">
        <v>425</v>
      </c>
      <c r="L91" s="29" t="s">
        <v>1782</v>
      </c>
      <c r="M91" s="2"/>
      <c r="N91" s="10" t="s">
        <v>19</v>
      </c>
      <c r="O91" s="145"/>
      <c r="P91" s="10" t="str">
        <f>"'"&amp;C94&amp;"'"&amp;","</f>
        <v>'WheelBrakePressureRearRight',</v>
      </c>
      <c r="Q91" s="2"/>
      <c r="R91" s="10" t="str">
        <f>"'"&amp;F94&amp;"',"</f>
        <v>'single',</v>
      </c>
      <c r="S91" s="2" t="str">
        <f t="shared" si="0"/>
        <v>0,</v>
      </c>
      <c r="T91" s="2"/>
      <c r="U91" s="2" t="str">
        <f>"["&amp;J94&amp;", "&amp;LEFT(K94,7)&amp;"]"&amp;","</f>
        <v>[0, 425],</v>
      </c>
      <c r="V91" s="2" t="str">
        <f>REPT(" ", (15-LEN(U91)))</f>
        <v xml:space="preserve">      </v>
      </c>
      <c r="W91" s="4" t="str">
        <f>IF(L94="[]","''",(IF(L94="'-'","''",L94)))&amp;","</f>
        <v>bar,</v>
      </c>
      <c r="X91" s="2" t="str">
        <f>REPT(" ", (9-LEN(W91)))</f>
        <v xml:space="preserve">     </v>
      </c>
      <c r="Y91" s="5" t="str">
        <f>"'"&amp;IF(E94="[]","-"," "&amp;(CLEAN(E94))&amp;" ")&amp;"'"&amp;";"</f>
        <v>' Estimated brake pressure at rear right wheel0x7FFF = fault value ';</v>
      </c>
    </row>
    <row r="92" spans="2:25" s="8" customFormat="1" x14ac:dyDescent="0.3">
      <c r="B92" s="157"/>
      <c r="C92" s="1"/>
      <c r="D92" s="104"/>
      <c r="E92" s="7"/>
      <c r="F92" s="1"/>
      <c r="G92" s="1"/>
      <c r="H92" s="149"/>
      <c r="I92" s="1"/>
      <c r="J92" s="128"/>
      <c r="K92" s="128"/>
      <c r="L92" s="128"/>
      <c r="M92" s="1"/>
      <c r="N92" s="1"/>
      <c r="O92" s="145"/>
      <c r="P92" s="1" t="str">
        <f>"    %"&amp;B96</f>
        <v xml:space="preserve">    %ESC_09</v>
      </c>
      <c r="Q92" s="2"/>
      <c r="R92" s="10"/>
      <c r="S92" s="1"/>
      <c r="T92" s="1"/>
      <c r="U92" s="1"/>
      <c r="V92" s="1"/>
      <c r="W92" s="1"/>
      <c r="X92" s="1"/>
      <c r="Y92" s="1"/>
    </row>
    <row r="93" spans="2:25" x14ac:dyDescent="0.3">
      <c r="B93" s="153" t="s">
        <v>1662</v>
      </c>
      <c r="C93" s="12" t="s">
        <v>1254</v>
      </c>
      <c r="D93" s="103" t="s">
        <v>1128</v>
      </c>
      <c r="E93" s="15" t="s">
        <v>57</v>
      </c>
      <c r="F93" s="10" t="s">
        <v>1776</v>
      </c>
      <c r="G93" s="1"/>
      <c r="H93" s="148">
        <v>0</v>
      </c>
      <c r="I93" s="2"/>
      <c r="J93" s="29">
        <v>0</v>
      </c>
      <c r="K93" s="29">
        <v>425</v>
      </c>
      <c r="L93" s="29" t="s">
        <v>1782</v>
      </c>
      <c r="M93" s="2"/>
      <c r="N93" s="10" t="s">
        <v>19</v>
      </c>
      <c r="O93" s="145"/>
      <c r="P93" s="10" t="str">
        <f>"'"&amp;C96&amp;"'"&amp;","</f>
        <v>'McBrakePressure',</v>
      </c>
      <c r="Q93" s="2"/>
      <c r="R93" s="10" t="str">
        <f>"'"&amp;F96&amp;"',"</f>
        <v>'single',</v>
      </c>
      <c r="S93" s="2" t="str">
        <f t="shared" si="0"/>
        <v>0,</v>
      </c>
      <c r="T93" s="2"/>
      <c r="U93" s="2" t="str">
        <f>"["&amp;J96&amp;", "&amp;LEFT(K96,7)&amp;"]"&amp;","</f>
        <v>[0, 409.5],</v>
      </c>
      <c r="V93" s="2" t="str">
        <f>REPT(" ", (17-LEN(U93)))</f>
        <v xml:space="preserve">      </v>
      </c>
      <c r="W93" s="4" t="str">
        <f>IF(L96="[]","''",(IF(L96="'-'","''",L96)))&amp;","</f>
        <v>bar,</v>
      </c>
      <c r="X93" s="2" t="str">
        <f>REPT(" ", (9-LEN(W93)))</f>
        <v xml:space="preserve">     </v>
      </c>
      <c r="Y93" s="5" t="str">
        <f>"'"&amp;IF(E96="[]","-"," "&amp;(CLEAN(E96))&amp;" ")&amp;"'"&amp;";"</f>
        <v>' Brake pressure (estimated/measured) in the master cylinder0xFFF = Error ';</v>
      </c>
    </row>
    <row r="94" spans="2:25" s="8" customFormat="1" x14ac:dyDescent="0.3">
      <c r="B94" s="153" t="s">
        <v>1662</v>
      </c>
      <c r="C94" s="12" t="s">
        <v>1255</v>
      </c>
      <c r="D94" s="103" t="s">
        <v>1129</v>
      </c>
      <c r="E94" s="15" t="s">
        <v>58</v>
      </c>
      <c r="F94" s="10" t="s">
        <v>1776</v>
      </c>
      <c r="G94" s="1"/>
      <c r="H94" s="148">
        <v>0</v>
      </c>
      <c r="I94" s="2"/>
      <c r="J94" s="29">
        <v>0</v>
      </c>
      <c r="K94" s="29">
        <v>425</v>
      </c>
      <c r="L94" s="29" t="s">
        <v>1782</v>
      </c>
      <c r="M94" s="1"/>
      <c r="N94" s="1"/>
      <c r="O94" s="145"/>
      <c r="P94" s="1" t="str">
        <f>"    %"&amp;B98</f>
        <v xml:space="preserve">    %ESC_10</v>
      </c>
      <c r="Q94" s="2"/>
      <c r="R94" s="10"/>
      <c r="S94" s="1"/>
      <c r="T94" s="1"/>
      <c r="U94" s="1"/>
      <c r="V94" s="1"/>
      <c r="W94" s="1"/>
      <c r="X94" s="1"/>
      <c r="Y94" s="1"/>
    </row>
    <row r="95" spans="2:25" x14ac:dyDescent="0.3">
      <c r="B95" s="157"/>
      <c r="C95" s="1"/>
      <c r="D95" s="104"/>
      <c r="F95" s="1"/>
      <c r="G95" s="1"/>
      <c r="H95" s="149"/>
      <c r="I95" s="1"/>
      <c r="J95" s="128"/>
      <c r="K95" s="128"/>
      <c r="L95" s="128"/>
      <c r="M95" s="2"/>
      <c r="N95" s="10" t="s">
        <v>19</v>
      </c>
      <c r="O95" s="145"/>
      <c r="P95" s="10" t="str">
        <f t="shared" ref="P95:P100" si="22">"'"&amp;C98&amp;"'"&amp;","</f>
        <v>'CddSkiddingDetd',</v>
      </c>
      <c r="Q95" s="2"/>
      <c r="R95" s="10" t="str">
        <f t="shared" ref="R95:R100" si="23">"'"&amp;F98&amp;"',"</f>
        <v>'uint8',</v>
      </c>
      <c r="S95" s="2" t="str">
        <f t="shared" si="0"/>
        <v>0,</v>
      </c>
      <c r="T95" s="2"/>
      <c r="U95" s="2" t="str">
        <f t="shared" ref="U95:U100" si="24">"["&amp;J98&amp;", "&amp;LEFT(K98,7)&amp;"]"&amp;","</f>
        <v>[0, 1],</v>
      </c>
      <c r="V95" s="2" t="str">
        <f t="shared" ref="V95:V100" si="25">REPT(" ", (17-LEN(U95)))</f>
        <v xml:space="preserve">          </v>
      </c>
      <c r="W95" s="4" t="str">
        <f t="shared" ref="W95:W100" si="26">IF(L98="[]","''",(IF(L98="'-'","''",L98)))&amp;","</f>
        <v>-,</v>
      </c>
      <c r="X95" s="2" t="str">
        <f t="shared" ref="X95:X100" si="27">REPT(" ", (9-LEN(W95)))</f>
        <v xml:space="preserve">       </v>
      </c>
      <c r="Y95" s="5" t="str">
        <f t="shared" ref="Y95:Y100" si="28">"'"&amp;IF(E98="[]","-"," "&amp;(CLEAN(E98))&amp;" ")&amp;"'"&amp;";"</f>
        <v>' Indicates CDD skidding $0 = No Skidding$1 = Skidding Detected ';</v>
      </c>
    </row>
    <row r="96" spans="2:25" x14ac:dyDescent="0.3">
      <c r="B96" s="158" t="s">
        <v>1663</v>
      </c>
      <c r="C96" s="12" t="s">
        <v>12</v>
      </c>
      <c r="D96" s="103" t="s">
        <v>1130</v>
      </c>
      <c r="E96" s="15" t="s">
        <v>59</v>
      </c>
      <c r="F96" s="10" t="s">
        <v>1776</v>
      </c>
      <c r="G96" s="1"/>
      <c r="H96" s="148">
        <v>0</v>
      </c>
      <c r="I96" s="2"/>
      <c r="J96" s="29">
        <v>0</v>
      </c>
      <c r="K96" s="29" t="s">
        <v>1131</v>
      </c>
      <c r="L96" s="29" t="s">
        <v>1782</v>
      </c>
      <c r="M96" s="2"/>
      <c r="N96" s="10" t="s">
        <v>19</v>
      </c>
      <c r="O96" s="145"/>
      <c r="P96" s="10" t="str">
        <f t="shared" si="22"/>
        <v>'CddTempSwitchOff',</v>
      </c>
      <c r="Q96" s="2"/>
      <c r="R96" s="10" t="str">
        <f t="shared" si="23"/>
        <v>'uint8',</v>
      </c>
      <c r="S96" s="2" t="str">
        <f t="shared" si="0"/>
        <v>0,</v>
      </c>
      <c r="T96" s="2"/>
      <c r="U96" s="2" t="str">
        <f t="shared" si="24"/>
        <v>[0, 1],</v>
      </c>
      <c r="V96" s="2" t="str">
        <f t="shared" si="25"/>
        <v xml:space="preserve">          </v>
      </c>
      <c r="W96" s="4" t="str">
        <f t="shared" si="26"/>
        <v>-,</v>
      </c>
      <c r="X96" s="2" t="str">
        <f t="shared" si="27"/>
        <v xml:space="preserve">       </v>
      </c>
      <c r="Y96" s="5" t="str">
        <f t="shared" si="28"/>
        <v>' Indicates cdd switched off due to brake temperature $0 = CDD OFF due to Brake Temperature ';</v>
      </c>
    </row>
    <row r="97" spans="2:25" x14ac:dyDescent="0.3">
      <c r="B97" s="157"/>
      <c r="C97" s="1"/>
      <c r="D97" s="104"/>
      <c r="F97" s="1"/>
      <c r="G97" s="1"/>
      <c r="H97" s="149"/>
      <c r="I97" s="1"/>
      <c r="J97" s="128"/>
      <c r="K97" s="128"/>
      <c r="L97" s="128"/>
      <c r="M97" s="2"/>
      <c r="N97" s="10" t="s">
        <v>19</v>
      </c>
      <c r="O97" s="145"/>
      <c r="P97" s="10" t="str">
        <f t="shared" si="22"/>
        <v>'CddAvl',</v>
      </c>
      <c r="Q97" s="1"/>
      <c r="R97" s="10" t="str">
        <f t="shared" si="23"/>
        <v>'uint8',</v>
      </c>
      <c r="S97" s="2" t="str">
        <f t="shared" si="0"/>
        <v>0,</v>
      </c>
      <c r="T97" s="2"/>
      <c r="U97" s="2" t="str">
        <f t="shared" si="24"/>
        <v>[0, 1],</v>
      </c>
      <c r="V97" s="2" t="str">
        <f t="shared" si="25"/>
        <v xml:space="preserve">          </v>
      </c>
      <c r="W97" s="4" t="str">
        <f t="shared" si="26"/>
        <v>-,</v>
      </c>
      <c r="X97" s="2" t="str">
        <f t="shared" si="27"/>
        <v xml:space="preserve">       </v>
      </c>
      <c r="Y97" s="5" t="str">
        <f t="shared" si="28"/>
        <v>' Indicates CDD control available$0 = Not Available$1 = Available ';</v>
      </c>
    </row>
    <row r="98" spans="2:25" x14ac:dyDescent="0.3">
      <c r="B98" s="158" t="s">
        <v>1664</v>
      </c>
      <c r="C98" s="137" t="s">
        <v>1589</v>
      </c>
      <c r="D98" s="110" t="s">
        <v>30</v>
      </c>
      <c r="E98" s="15" t="s">
        <v>60</v>
      </c>
      <c r="F98" s="10" t="s">
        <v>1775</v>
      </c>
      <c r="G98" s="1"/>
      <c r="H98" s="148">
        <v>0</v>
      </c>
      <c r="I98" s="2"/>
      <c r="J98" s="29">
        <v>0</v>
      </c>
      <c r="K98" s="29">
        <v>1</v>
      </c>
      <c r="L98" s="29" t="s">
        <v>1777</v>
      </c>
      <c r="M98" s="2"/>
      <c r="N98" s="10" t="s">
        <v>19</v>
      </c>
      <c r="O98" s="145"/>
      <c r="P98" s="10" t="str">
        <f t="shared" si="22"/>
        <v>'CddActv',</v>
      </c>
      <c r="Q98" s="2"/>
      <c r="R98" s="10" t="str">
        <f t="shared" si="23"/>
        <v>'uint8',</v>
      </c>
      <c r="S98" s="2" t="str">
        <f t="shared" si="0"/>
        <v>0,</v>
      </c>
      <c r="T98" s="2"/>
      <c r="U98" s="2" t="str">
        <f t="shared" si="24"/>
        <v>[0, 1],</v>
      </c>
      <c r="V98" s="2" t="str">
        <f t="shared" si="25"/>
        <v xml:space="preserve">          </v>
      </c>
      <c r="W98" s="4" t="str">
        <f t="shared" si="26"/>
        <v>-,</v>
      </c>
      <c r="X98" s="2" t="str">
        <f t="shared" si="27"/>
        <v xml:space="preserve">       </v>
      </c>
      <c r="Y98" s="5" t="str">
        <f t="shared" si="28"/>
        <v>' Indicates cdd control active (Controlled Deceleration for Driver Assistant Systems)$0 = Inactive$1 = Active ';</v>
      </c>
    </row>
    <row r="99" spans="2:25" x14ac:dyDescent="0.3">
      <c r="B99" s="158" t="s">
        <v>1664</v>
      </c>
      <c r="C99" s="137" t="s">
        <v>1590</v>
      </c>
      <c r="D99" s="103" t="s">
        <v>31</v>
      </c>
      <c r="E99" s="15" t="s">
        <v>61</v>
      </c>
      <c r="F99" s="10" t="s">
        <v>1775</v>
      </c>
      <c r="G99" s="1"/>
      <c r="H99" s="148">
        <v>0</v>
      </c>
      <c r="I99" s="2"/>
      <c r="J99" s="29">
        <v>0</v>
      </c>
      <c r="K99" s="29">
        <v>1</v>
      </c>
      <c r="L99" s="29" t="s">
        <v>1777</v>
      </c>
      <c r="M99" s="2"/>
      <c r="N99" s="10" t="s">
        <v>19</v>
      </c>
      <c r="O99" s="145"/>
      <c r="P99" s="10" t="str">
        <f t="shared" si="22"/>
        <v>'AebAvl',</v>
      </c>
      <c r="Q99" s="2"/>
      <c r="R99" s="10" t="str">
        <f t="shared" si="23"/>
        <v>'uint8',</v>
      </c>
      <c r="S99" s="2" t="str">
        <f t="shared" si="0"/>
        <v>0,</v>
      </c>
      <c r="T99" s="2"/>
      <c r="U99" s="2" t="str">
        <f t="shared" si="24"/>
        <v>[0, 1],</v>
      </c>
      <c r="V99" s="2" t="str">
        <f t="shared" si="25"/>
        <v xml:space="preserve">          </v>
      </c>
      <c r="W99" s="4" t="str">
        <f t="shared" si="26"/>
        <v>-,</v>
      </c>
      <c r="X99" s="2" t="str">
        <f t="shared" si="27"/>
        <v xml:space="preserve">       </v>
      </c>
      <c r="Y99" s="5" t="str">
        <f t="shared" si="28"/>
        <v>' Indicates AEB control availability$0 = Not Available$1 = Available ';</v>
      </c>
    </row>
    <row r="100" spans="2:25" x14ac:dyDescent="0.3">
      <c r="B100" s="158" t="s">
        <v>1664</v>
      </c>
      <c r="C100" s="12" t="s">
        <v>1588</v>
      </c>
      <c r="D100" s="103" t="s">
        <v>32</v>
      </c>
      <c r="E100" s="15" t="s">
        <v>62</v>
      </c>
      <c r="F100" s="10" t="s">
        <v>1775</v>
      </c>
      <c r="G100" s="1"/>
      <c r="H100" s="148">
        <v>0</v>
      </c>
      <c r="I100" s="2"/>
      <c r="J100" s="29">
        <v>0</v>
      </c>
      <c r="K100" s="29">
        <v>1</v>
      </c>
      <c r="L100" s="29" t="s">
        <v>1777</v>
      </c>
      <c r="M100" s="2"/>
      <c r="N100" s="10" t="s">
        <v>19</v>
      </c>
      <c r="O100" s="145"/>
      <c r="P100" s="10" t="str">
        <f t="shared" si="22"/>
        <v>'CddStandstillSt',</v>
      </c>
      <c r="Q100" s="2"/>
      <c r="R100" s="10" t="str">
        <f t="shared" si="23"/>
        <v>'uint8',</v>
      </c>
      <c r="S100" s="2" t="str">
        <f t="shared" si="0"/>
        <v>0,</v>
      </c>
      <c r="T100" s="2"/>
      <c r="U100" s="2" t="str">
        <f t="shared" si="24"/>
        <v>[0, 1],</v>
      </c>
      <c r="V100" s="2" t="str">
        <f t="shared" si="25"/>
        <v xml:space="preserve">          </v>
      </c>
      <c r="W100" s="4" t="str">
        <f t="shared" si="26"/>
        <v>-,</v>
      </c>
      <c r="X100" s="2" t="str">
        <f t="shared" si="27"/>
        <v xml:space="preserve">       </v>
      </c>
      <c r="Y100" s="5" t="str">
        <f t="shared" si="28"/>
        <v>' Vehicle hold actively on standstill by CDD$0 = Standstill by CDD OFF$1 = Standstill by CDD ON ';</v>
      </c>
    </row>
    <row r="101" spans="2:25" s="8" customFormat="1" x14ac:dyDescent="0.3">
      <c r="B101" s="158" t="s">
        <v>1664</v>
      </c>
      <c r="C101" s="12" t="s">
        <v>1598</v>
      </c>
      <c r="D101" s="103" t="s">
        <v>2</v>
      </c>
      <c r="E101" s="15" t="s">
        <v>63</v>
      </c>
      <c r="F101" s="10" t="s">
        <v>1775</v>
      </c>
      <c r="G101" s="1"/>
      <c r="H101" s="148">
        <v>0</v>
      </c>
      <c r="I101" s="2"/>
      <c r="J101" s="29">
        <v>0</v>
      </c>
      <c r="K101" s="29">
        <v>1</v>
      </c>
      <c r="L101" s="29" t="s">
        <v>1777</v>
      </c>
      <c r="M101" s="1"/>
      <c r="N101" s="1"/>
      <c r="O101" s="145"/>
      <c r="P101" s="1" t="str">
        <f>"    %"&amp;B105</f>
        <v xml:space="preserve">    %ESC_YRS_01</v>
      </c>
      <c r="Q101" s="1"/>
      <c r="R101" s="10"/>
      <c r="S101" s="1"/>
      <c r="T101" s="1"/>
      <c r="U101" s="1"/>
      <c r="V101" s="1"/>
      <c r="W101" s="1"/>
      <c r="X101" s="1"/>
      <c r="Y101" s="1"/>
    </row>
    <row r="102" spans="2:25" x14ac:dyDescent="0.3">
      <c r="B102" s="158" t="s">
        <v>1664</v>
      </c>
      <c r="C102" s="109" t="s">
        <v>1599</v>
      </c>
      <c r="D102" s="103" t="s">
        <v>33</v>
      </c>
      <c r="E102" s="15" t="s">
        <v>64</v>
      </c>
      <c r="F102" s="10" t="s">
        <v>1775</v>
      </c>
      <c r="G102" s="1"/>
      <c r="H102" s="148">
        <v>0</v>
      </c>
      <c r="I102" s="2"/>
      <c r="J102" s="29">
        <v>0</v>
      </c>
      <c r="K102" s="29">
        <v>1</v>
      </c>
      <c r="L102" s="29" t="s">
        <v>1777</v>
      </c>
      <c r="M102" s="2"/>
      <c r="N102" s="10" t="s">
        <v>19</v>
      </c>
      <c r="O102" s="145"/>
      <c r="P102" s="10" t="str">
        <f>"'"&amp;C105&amp;"'"&amp;","</f>
        <v>'LateralAccel',</v>
      </c>
      <c r="Q102" s="2"/>
      <c r="R102" s="10" t="str">
        <f>"'"&amp;F105&amp;"',"</f>
        <v>'single',</v>
      </c>
      <c r="S102" s="2" t="str">
        <f t="shared" si="0"/>
        <v>0,</v>
      </c>
      <c r="T102" s="2"/>
      <c r="U102" s="2" t="str">
        <f>"["&amp;J105&amp;", "&amp;LEFT(K105,7)&amp;"]"&amp;","</f>
        <v>[ -4.1745, 4.17465],</v>
      </c>
      <c r="V102" s="2"/>
      <c r="W102" s="4" t="str">
        <f>IF(L105="[]","''",(IF(L105="'-'","''",L105)))&amp;","</f>
        <v>g,</v>
      </c>
      <c r="X102" s="2" t="str">
        <f>REPT(" ", (7-LEN(W102)))</f>
        <v xml:space="preserve">     </v>
      </c>
      <c r="Y102" s="5" t="str">
        <f>"'"&amp;IF(E105="[]","-"," "&amp;(CLEAN(E105))&amp;" ")&amp;"'"&amp;";"</f>
        <v>' Lateral Acceleration signal routed through ESP. Signal limited by SW to -/+1.8 g ';</v>
      </c>
    </row>
    <row r="103" spans="2:25" x14ac:dyDescent="0.3">
      <c r="B103" s="158" t="s">
        <v>1664</v>
      </c>
      <c r="C103" s="12" t="s">
        <v>1135</v>
      </c>
      <c r="D103" s="103" t="s">
        <v>34</v>
      </c>
      <c r="E103" s="15" t="s">
        <v>65</v>
      </c>
      <c r="F103" s="10" t="s">
        <v>1775</v>
      </c>
      <c r="G103" s="1"/>
      <c r="H103" s="148">
        <v>0</v>
      </c>
      <c r="I103" s="2"/>
      <c r="J103" s="29">
        <v>0</v>
      </c>
      <c r="K103" s="29">
        <v>1</v>
      </c>
      <c r="L103" s="29" t="s">
        <v>1777</v>
      </c>
      <c r="M103" s="2"/>
      <c r="N103" s="10"/>
      <c r="O103" s="145"/>
      <c r="P103" s="10" t="str">
        <f>"'"&amp;C106&amp;"'"&amp;","</f>
        <v>'AYStat',</v>
      </c>
      <c r="Q103" s="2"/>
      <c r="R103" s="10"/>
      <c r="S103" s="2"/>
      <c r="T103" s="2"/>
      <c r="U103" s="2"/>
      <c r="V103" s="2"/>
      <c r="W103" s="4"/>
      <c r="X103" s="2"/>
      <c r="Y103" s="6" t="str">
        <f>"'"&amp;IF(E106="[]","-"," "&amp;(CLEAN(E106))&amp;" ")&amp;"'"&amp;";"</f>
        <v>' Qualifier for lateral acceleration export signal for Perc ';</v>
      </c>
    </row>
    <row r="104" spans="2:25" x14ac:dyDescent="0.3">
      <c r="B104" s="157"/>
      <c r="C104" s="1"/>
      <c r="D104" s="104"/>
      <c r="F104" s="1"/>
      <c r="G104" s="1"/>
      <c r="H104" s="149"/>
      <c r="I104" s="1"/>
      <c r="J104" s="128"/>
      <c r="K104" s="128"/>
      <c r="L104" s="128"/>
      <c r="M104" s="2"/>
      <c r="N104" s="10" t="s">
        <v>19</v>
      </c>
      <c r="O104" s="145"/>
      <c r="P104" s="10" t="str">
        <f>"'"&amp;C107&amp;"'"&amp;","</f>
        <v>'YawRate',</v>
      </c>
      <c r="Q104" s="1"/>
      <c r="R104" s="10" t="str">
        <f>"'"&amp;F107&amp;"',"</f>
        <v>'single',</v>
      </c>
      <c r="S104" s="2" t="str">
        <f t="shared" si="0"/>
        <v>0,</v>
      </c>
      <c r="T104" s="2"/>
      <c r="U104" s="2" t="str">
        <f>"["&amp;J107&amp;", "&amp;LEFT(K107,7)&amp;"]"&amp;","</f>
        <v>[ -163.84, 163.83],</v>
      </c>
      <c r="V104" s="2"/>
      <c r="W104" s="4" t="str">
        <f>IF(L107="[]","''",(IF(L107="'-'","''",L107)))&amp;","</f>
        <v>deg/s,</v>
      </c>
      <c r="X104" s="2" t="str">
        <f>REPT(" ", (8-LEN(W104)))</f>
        <v xml:space="preserve">  </v>
      </c>
      <c r="Y104" s="5" t="str">
        <f>"'"&amp;IF(E107="[]","-"," "&amp;(CLEAN(E107))&amp;" ")&amp;"'"&amp;";"</f>
        <v>' Yaw rate signal routed through ESP. Signal limited by SW to +/-100 degree per sec. A positive value is clockwise (to right). The negative value is counterclockwise (to left) ';</v>
      </c>
    </row>
    <row r="105" spans="2:25" x14ac:dyDescent="0.3">
      <c r="B105" s="158" t="s">
        <v>1827</v>
      </c>
      <c r="C105" s="12" t="s">
        <v>96</v>
      </c>
      <c r="D105" s="104" t="s">
        <v>1137</v>
      </c>
      <c r="E105" s="7" t="s">
        <v>66</v>
      </c>
      <c r="F105" s="10" t="s">
        <v>1776</v>
      </c>
      <c r="G105" s="1"/>
      <c r="H105" s="148">
        <v>0</v>
      </c>
      <c r="I105" s="2"/>
      <c r="J105" s="29" t="s">
        <v>1486</v>
      </c>
      <c r="K105" s="29" t="s">
        <v>1169</v>
      </c>
      <c r="L105" s="29" t="s">
        <v>1783</v>
      </c>
      <c r="M105" s="2"/>
      <c r="N105" s="10" t="s">
        <v>19</v>
      </c>
      <c r="O105" s="145"/>
      <c r="P105" s="10" t="str">
        <f>"'"&amp;C108&amp;"'"&amp;","</f>
        <v>'YawRateValidSts',</v>
      </c>
      <c r="Q105" s="1"/>
      <c r="R105" s="10" t="str">
        <f>"'"&amp;F108&amp;"',"</f>
        <v>'uint8',</v>
      </c>
      <c r="S105" s="2" t="str">
        <f t="shared" si="0"/>
        <v>0,</v>
      </c>
      <c r="T105" s="2"/>
      <c r="U105" s="2" t="str">
        <f>"["&amp;J108&amp;", "&amp;LEFT(K108,7)&amp;"]"&amp;","</f>
        <v>[0, 1],</v>
      </c>
      <c r="V105" s="2"/>
      <c r="W105" s="4" t="str">
        <f>IF(L108="[]","''",(IF(L108="'-'","''",L108)))&amp;","</f>
        <v>-,</v>
      </c>
      <c r="X105" s="2" t="str">
        <f>REPT(" ", (8-LEN(W105)))</f>
        <v xml:space="preserve">      </v>
      </c>
      <c r="Y105" s="5" t="str">
        <f>"'"&amp;IF(E108="[]","-"," "&amp;(CLEAN(E108))&amp;" ")&amp;"'"&amp;";"</f>
        <v>' Qualifier for yaw rate export signal xx00 Signal in specification xx01 Sensor not available ';</v>
      </c>
    </row>
    <row r="106" spans="2:25" s="8" customFormat="1" x14ac:dyDescent="0.3">
      <c r="B106" s="158" t="s">
        <v>1827</v>
      </c>
      <c r="C106" s="12" t="s">
        <v>1923</v>
      </c>
      <c r="D106" s="3" t="s">
        <v>1902</v>
      </c>
      <c r="E106" s="7" t="s">
        <v>1922</v>
      </c>
      <c r="F106" s="10" t="s">
        <v>1775</v>
      </c>
      <c r="G106" s="1"/>
      <c r="H106" s="148">
        <v>0</v>
      </c>
      <c r="I106" s="2"/>
      <c r="J106" s="29">
        <v>0</v>
      </c>
      <c r="K106" s="29">
        <v>15</v>
      </c>
      <c r="L106" s="29" t="s">
        <v>1777</v>
      </c>
      <c r="M106" s="1"/>
      <c r="N106" s="1"/>
      <c r="O106" s="145"/>
      <c r="P106" s="1" t="str">
        <f>"    %"&amp;B110</f>
        <v xml:space="preserve">    %ESC_YRS_02</v>
      </c>
      <c r="Q106" s="2"/>
      <c r="R106" s="10"/>
      <c r="S106" s="1"/>
      <c r="T106" s="1"/>
      <c r="U106" s="1"/>
      <c r="V106" s="1"/>
      <c r="W106" s="1"/>
      <c r="X106" s="1"/>
      <c r="Y106" s="1"/>
    </row>
    <row r="107" spans="2:25" x14ac:dyDescent="0.3">
      <c r="B107" s="158" t="s">
        <v>1827</v>
      </c>
      <c r="C107" s="12" t="s">
        <v>97</v>
      </c>
      <c r="D107" s="321" t="s">
        <v>1136</v>
      </c>
      <c r="E107" s="7" t="s">
        <v>3279</v>
      </c>
      <c r="F107" s="10" t="s">
        <v>1776</v>
      </c>
      <c r="G107" s="1"/>
      <c r="H107" s="148">
        <v>0</v>
      </c>
      <c r="I107" s="2"/>
      <c r="J107" s="29" t="s">
        <v>1487</v>
      </c>
      <c r="K107" s="29" t="s">
        <v>1170</v>
      </c>
      <c r="L107" s="29" t="s">
        <v>1784</v>
      </c>
      <c r="M107" s="2"/>
      <c r="N107" s="10" t="s">
        <v>19</v>
      </c>
      <c r="O107" s="145"/>
      <c r="P107" s="10" t="str">
        <f>"'"&amp;C110&amp;"'"&amp;","</f>
        <v>'LongAccel',</v>
      </c>
      <c r="Q107" s="2"/>
      <c r="R107" s="10" t="str">
        <f>"'"&amp;F110&amp;"',"</f>
        <v>'single',</v>
      </c>
      <c r="S107" s="2" t="str">
        <f t="shared" si="0"/>
        <v>0,</v>
      </c>
      <c r="T107" s="2"/>
      <c r="U107" s="2" t="str">
        <f>"["&amp;J110&amp;", "&amp;LEFT(K110,7)&amp;"]"&amp;","</f>
        <v>[ -4.1745, 4.1745],</v>
      </c>
      <c r="V107" s="2"/>
      <c r="W107" s="4" t="str">
        <f>IF(L110="[]","''",(IF(L110="'-'","''",L110)))&amp;","</f>
        <v>g,</v>
      </c>
      <c r="X107" s="2" t="str">
        <f>REPT(" ", (7-LEN(W107)))</f>
        <v xml:space="preserve">     </v>
      </c>
      <c r="Y107" s="5" t="str">
        <f>"'"&amp;IF(E110="[]","-"," "&amp;(CLEAN(E110))&amp;" ")&amp;"'"&amp;";"</f>
        <v>' Longitudinal acceleration signal routed by ESP  ';</v>
      </c>
    </row>
    <row r="108" spans="2:25" x14ac:dyDescent="0.3">
      <c r="B108" s="158" t="s">
        <v>1827</v>
      </c>
      <c r="C108" s="12" t="s">
        <v>1765</v>
      </c>
      <c r="D108" s="138" t="s">
        <v>1830</v>
      </c>
      <c r="E108" s="7" t="s">
        <v>1702</v>
      </c>
      <c r="F108" s="10" t="s">
        <v>1775</v>
      </c>
      <c r="G108" s="1"/>
      <c r="H108" s="148">
        <v>0</v>
      </c>
      <c r="I108" s="2"/>
      <c r="J108" s="29">
        <v>0</v>
      </c>
      <c r="K108" s="29">
        <v>1</v>
      </c>
      <c r="L108" s="29" t="s">
        <v>1777</v>
      </c>
      <c r="M108" s="2"/>
      <c r="N108" s="10"/>
      <c r="O108" s="145"/>
      <c r="P108" s="10"/>
      <c r="Q108" s="2"/>
      <c r="R108" s="10"/>
      <c r="S108" s="2"/>
      <c r="T108" s="2"/>
      <c r="U108" s="2"/>
      <c r="V108" s="2"/>
      <c r="W108" s="4"/>
      <c r="X108" s="2"/>
      <c r="Y108" s="5"/>
    </row>
    <row r="109" spans="2:25" s="8" customFormat="1" x14ac:dyDescent="0.3">
      <c r="B109" s="157"/>
      <c r="C109" s="1"/>
      <c r="D109" s="104"/>
      <c r="E109" s="7"/>
      <c r="F109" s="1"/>
      <c r="G109" s="1"/>
      <c r="H109" s="149"/>
      <c r="I109" s="1"/>
      <c r="J109" s="128"/>
      <c r="K109" s="128"/>
      <c r="L109" s="128"/>
      <c r="M109" s="1"/>
      <c r="N109" s="1"/>
      <c r="O109" s="145"/>
      <c r="P109" s="1" t="str">
        <f>"    %"&amp;B113</f>
        <v xml:space="preserve">    %IC_DMS</v>
      </c>
      <c r="Q109" s="2"/>
      <c r="R109" s="10"/>
      <c r="S109" s="1"/>
      <c r="T109" s="1"/>
      <c r="U109" s="1"/>
      <c r="V109" s="1"/>
      <c r="W109" s="1"/>
      <c r="X109" s="1"/>
      <c r="Y109" s="1"/>
    </row>
    <row r="110" spans="2:25" ht="12" customHeight="1" x14ac:dyDescent="0.3">
      <c r="B110" s="158" t="s">
        <v>1903</v>
      </c>
      <c r="C110" s="12" t="s">
        <v>95</v>
      </c>
      <c r="D110" s="104" t="s">
        <v>1138</v>
      </c>
      <c r="E110" s="7" t="s">
        <v>67</v>
      </c>
      <c r="F110" s="10" t="s">
        <v>1776</v>
      </c>
      <c r="G110" s="1"/>
      <c r="H110" s="148">
        <v>0</v>
      </c>
      <c r="I110" s="2"/>
      <c r="J110" s="29" t="s">
        <v>1486</v>
      </c>
      <c r="K110" s="29" t="s">
        <v>1488</v>
      </c>
      <c r="L110" s="29" t="s">
        <v>1783</v>
      </c>
      <c r="M110" s="2"/>
      <c r="N110" s="10" t="s">
        <v>19</v>
      </c>
      <c r="O110" s="145"/>
      <c r="P110" s="10" t="str">
        <f t="shared" ref="P110:P123" si="29">"'"&amp;C113&amp;"'"&amp;","</f>
        <v>'DmsFatiqueLvl',</v>
      </c>
      <c r="Q110" s="2"/>
      <c r="R110" s="10" t="str">
        <f t="shared" ref="R110:R123" si="30">"'"&amp;F113&amp;"',"</f>
        <v>'uint8',</v>
      </c>
      <c r="S110" s="2" t="str">
        <f t="shared" si="0"/>
        <v>0,</v>
      </c>
      <c r="T110" s="2"/>
      <c r="U110" s="2" t="str">
        <f t="shared" ref="U110:U123" si="31">"["&amp;J113&amp;", "&amp;LEFT(K113,7)&amp;"]"&amp;","</f>
        <v>[0, 3],</v>
      </c>
      <c r="V110" s="2" t="str">
        <f>REPT(" ", (17-LEN(U110)))</f>
        <v xml:space="preserve">          </v>
      </c>
      <c r="W110" s="4" t="str">
        <f t="shared" ref="W110:W123" si="32">IF(L113="[]","''",(IF(L113="'-'","''",L113)))&amp;","</f>
        <v>-,</v>
      </c>
      <c r="X110" s="2" t="str">
        <f>REPT(" ", (9-LEN(W110)))</f>
        <v xml:space="preserve">       </v>
      </c>
      <c r="Y110" s="5" t="str">
        <f t="shared" ref="Y110:Y123" si="33">"'"&amp;IF(E113="[]","-"," "&amp;(CLEAN(E113))&amp;" ")&amp;"'"&amp;";"</f>
        <v>' Level of fatigues 0x0: Awake;  0x1: Questionable; 0x2: Drowsy; 0x3: Sleep. ';</v>
      </c>
    </row>
    <row r="111" spans="2:25" ht="15" customHeight="1" x14ac:dyDescent="0.3">
      <c r="B111" s="158" t="s">
        <v>1903</v>
      </c>
      <c r="C111" s="12" t="s">
        <v>1924</v>
      </c>
      <c r="D111" s="3" t="s">
        <v>1904</v>
      </c>
      <c r="E111" s="7" t="s">
        <v>1925</v>
      </c>
      <c r="F111" s="10" t="s">
        <v>1775</v>
      </c>
      <c r="G111" s="1"/>
      <c r="H111" s="148">
        <v>0</v>
      </c>
      <c r="I111" s="2"/>
      <c r="J111" s="29">
        <v>0</v>
      </c>
      <c r="K111" s="29">
        <v>15</v>
      </c>
      <c r="L111" s="29" t="s">
        <v>1777</v>
      </c>
      <c r="M111" s="2"/>
      <c r="N111" s="10" t="s">
        <v>19</v>
      </c>
      <c r="O111" s="145"/>
      <c r="P111" s="10" t="str">
        <f t="shared" si="29"/>
        <v>'DmsDistractLvl',</v>
      </c>
      <c r="Q111" s="2"/>
      <c r="R111" s="10" t="str">
        <f t="shared" si="30"/>
        <v>'uint8',</v>
      </c>
      <c r="S111" s="2" t="str">
        <f t="shared" si="0"/>
        <v>0,</v>
      </c>
      <c r="T111" s="2"/>
      <c r="U111" s="2" t="str">
        <f t="shared" si="31"/>
        <v>[0, 2],</v>
      </c>
      <c r="V111" s="2" t="str">
        <f t="shared" ref="V111:V123" si="34">REPT(" ", (17-LEN(U111)))</f>
        <v xml:space="preserve">          </v>
      </c>
      <c r="W111" s="4" t="str">
        <f t="shared" si="32"/>
        <v>-,</v>
      </c>
      <c r="X111" s="2" t="str">
        <f t="shared" ref="X111:X123" si="35">REPT(" ", (9-LEN(W111)))</f>
        <v xml:space="preserve">       </v>
      </c>
      <c r="Y111" s="5" t="str">
        <f t="shared" si="33"/>
        <v>' Level of distractions 0x0: No Risk; 0x1: Medium Risk; 0x2: High Risk. ';</v>
      </c>
    </row>
    <row r="112" spans="2:25" x14ac:dyDescent="0.3">
      <c r="B112" s="157"/>
      <c r="C112" s="1"/>
      <c r="D112" s="104"/>
      <c r="E112" s="1"/>
      <c r="F112" s="1"/>
      <c r="G112" s="1"/>
      <c r="H112" s="149"/>
      <c r="I112" s="1"/>
      <c r="J112" s="128"/>
      <c r="K112" s="128"/>
      <c r="L112" s="128"/>
      <c r="M112" s="2"/>
      <c r="N112" s="10" t="s">
        <v>19</v>
      </c>
      <c r="O112" s="145"/>
      <c r="P112" s="10" t="str">
        <f t="shared" si="29"/>
        <v>'DmsCentrWindArea',</v>
      </c>
      <c r="Q112" s="2"/>
      <c r="R112" s="10" t="str">
        <f t="shared" si="30"/>
        <v>'uint8',</v>
      </c>
      <c r="S112" s="2" t="str">
        <f t="shared" si="0"/>
        <v>0,</v>
      </c>
      <c r="T112" s="2"/>
      <c r="U112" s="2" t="str">
        <f t="shared" si="31"/>
        <v>[0, 2],</v>
      </c>
      <c r="V112" s="2" t="str">
        <f t="shared" si="34"/>
        <v xml:space="preserve">          </v>
      </c>
      <c r="W112" s="4" t="str">
        <f t="shared" si="32"/>
        <v>-,</v>
      </c>
      <c r="X112" s="2" t="str">
        <f t="shared" si="35"/>
        <v xml:space="preserve">       </v>
      </c>
      <c r="Y112" s="5" t="str">
        <f t="shared" si="33"/>
        <v>' Gaze windshield central area 0x0: No Risk; 0x1: Medium Risk; 0x2: High Risk. ';</v>
      </c>
    </row>
    <row r="113" spans="2:25" x14ac:dyDescent="0.3">
      <c r="B113" s="158" t="s">
        <v>1292</v>
      </c>
      <c r="C113" s="1" t="s">
        <v>1307</v>
      </c>
      <c r="D113" s="139" t="s">
        <v>1665</v>
      </c>
      <c r="E113" s="111" t="s">
        <v>1293</v>
      </c>
      <c r="F113" s="10" t="s">
        <v>1775</v>
      </c>
      <c r="G113" s="1"/>
      <c r="H113" s="148">
        <v>0</v>
      </c>
      <c r="I113" s="2"/>
      <c r="J113" s="29">
        <v>0</v>
      </c>
      <c r="K113" s="29">
        <v>3</v>
      </c>
      <c r="L113" s="29" t="s">
        <v>1777</v>
      </c>
      <c r="M113" s="2"/>
      <c r="N113" s="10" t="s">
        <v>19</v>
      </c>
      <c r="O113" s="145"/>
      <c r="P113" s="10" t="str">
        <f t="shared" si="29"/>
        <v>'DmsLeftWindArea',</v>
      </c>
      <c r="Q113" s="2"/>
      <c r="R113" s="10" t="str">
        <f t="shared" si="30"/>
        <v>'uint8',</v>
      </c>
      <c r="S113" s="2" t="str">
        <f t="shared" si="0"/>
        <v>0,</v>
      </c>
      <c r="T113" s="2"/>
      <c r="U113" s="2" t="str">
        <f t="shared" si="31"/>
        <v>[0, 2],</v>
      </c>
      <c r="V113" s="2" t="str">
        <f t="shared" si="34"/>
        <v xml:space="preserve">          </v>
      </c>
      <c r="W113" s="4" t="str">
        <f t="shared" si="32"/>
        <v>-,</v>
      </c>
      <c r="X113" s="2" t="str">
        <f t="shared" si="35"/>
        <v xml:space="preserve">       </v>
      </c>
      <c r="Y113" s="5" t="str">
        <f t="shared" si="33"/>
        <v>' Gaze windshield left area 0x0: No Risk; 0x1: Medium Risk; 0x2: High Risk. ';</v>
      </c>
    </row>
    <row r="114" spans="2:25" s="8" customFormat="1" x14ac:dyDescent="0.3">
      <c r="B114" s="158" t="s">
        <v>1292</v>
      </c>
      <c r="C114" s="1" t="s">
        <v>1308</v>
      </c>
      <c r="D114" s="104" t="s">
        <v>1666</v>
      </c>
      <c r="E114" s="111" t="s">
        <v>1294</v>
      </c>
      <c r="F114" s="10" t="s">
        <v>1775</v>
      </c>
      <c r="G114" s="1"/>
      <c r="H114" s="148">
        <v>0</v>
      </c>
      <c r="I114" s="2"/>
      <c r="J114" s="29">
        <v>0</v>
      </c>
      <c r="K114" s="29">
        <v>2</v>
      </c>
      <c r="L114" s="29" t="s">
        <v>1777</v>
      </c>
      <c r="M114" s="1"/>
      <c r="N114" s="10" t="s">
        <v>19</v>
      </c>
      <c r="O114" s="145"/>
      <c r="P114" s="10" t="str">
        <f t="shared" si="29"/>
        <v>'DmsRightWindArea',</v>
      </c>
      <c r="Q114" s="2"/>
      <c r="R114" s="10" t="str">
        <f t="shared" si="30"/>
        <v>'uint8',</v>
      </c>
      <c r="S114" s="2" t="str">
        <f t="shared" si="0"/>
        <v>0,</v>
      </c>
      <c r="T114" s="2"/>
      <c r="U114" s="2" t="str">
        <f t="shared" si="31"/>
        <v>[0, 2],</v>
      </c>
      <c r="V114" s="2" t="str">
        <f t="shared" si="34"/>
        <v xml:space="preserve">          </v>
      </c>
      <c r="W114" s="4" t="str">
        <f t="shared" si="32"/>
        <v>-,</v>
      </c>
      <c r="X114" s="2" t="str">
        <f t="shared" si="35"/>
        <v xml:space="preserve">       </v>
      </c>
      <c r="Y114" s="5" t="str">
        <f t="shared" si="33"/>
        <v>' Gaze windshield right area 0x0: No Risk; 0x1: Medium Risk; 0x2: High Risk. ';</v>
      </c>
    </row>
    <row r="115" spans="2:25" s="8" customFormat="1" x14ac:dyDescent="0.3">
      <c r="B115" s="158" t="s">
        <v>1292</v>
      </c>
      <c r="C115" s="1" t="s">
        <v>1309</v>
      </c>
      <c r="D115" s="104" t="s">
        <v>1669</v>
      </c>
      <c r="E115" s="104" t="s">
        <v>1295</v>
      </c>
      <c r="F115" s="10" t="s">
        <v>1775</v>
      </c>
      <c r="G115" s="1"/>
      <c r="H115" s="148">
        <v>0</v>
      </c>
      <c r="I115" s="2"/>
      <c r="J115" s="29">
        <v>0</v>
      </c>
      <c r="K115" s="29">
        <v>2</v>
      </c>
      <c r="L115" s="29" t="s">
        <v>1777</v>
      </c>
      <c r="M115" s="1"/>
      <c r="N115" s="10" t="s">
        <v>19</v>
      </c>
      <c r="O115" s="145"/>
      <c r="P115" s="10" t="str">
        <f t="shared" si="29"/>
        <v>'DmsRearMirrArea',</v>
      </c>
      <c r="Q115" s="2"/>
      <c r="R115" s="10" t="str">
        <f t="shared" si="30"/>
        <v>'uint8',</v>
      </c>
      <c r="S115" s="2" t="str">
        <f t="shared" si="0"/>
        <v>0,</v>
      </c>
      <c r="T115" s="2"/>
      <c r="U115" s="2" t="str">
        <f t="shared" si="31"/>
        <v>[0, 2],</v>
      </c>
      <c r="V115" s="2" t="str">
        <f t="shared" si="34"/>
        <v xml:space="preserve">          </v>
      </c>
      <c r="W115" s="4" t="str">
        <f t="shared" si="32"/>
        <v>-,</v>
      </c>
      <c r="X115" s="2" t="str">
        <f t="shared" si="35"/>
        <v xml:space="preserve">       </v>
      </c>
      <c r="Y115" s="5" t="str">
        <f t="shared" si="33"/>
        <v>' Gaze rear view mirror area 0x0: No Risk; 0x1: Medium Risk; 0x2: High Risk. ';</v>
      </c>
    </row>
    <row r="116" spans="2:25" s="8" customFormat="1" x14ac:dyDescent="0.3">
      <c r="B116" s="158" t="s">
        <v>1292</v>
      </c>
      <c r="C116" s="1" t="s">
        <v>1310</v>
      </c>
      <c r="D116" s="104" t="s">
        <v>1668</v>
      </c>
      <c r="E116" s="104" t="s">
        <v>1296</v>
      </c>
      <c r="F116" s="10" t="s">
        <v>1775</v>
      </c>
      <c r="G116" s="1"/>
      <c r="H116" s="148">
        <v>0</v>
      </c>
      <c r="I116" s="2"/>
      <c r="J116" s="29">
        <v>0</v>
      </c>
      <c r="K116" s="29">
        <v>2</v>
      </c>
      <c r="L116" s="29" t="s">
        <v>1777</v>
      </c>
      <c r="M116" s="1"/>
      <c r="N116" s="10" t="s">
        <v>19</v>
      </c>
      <c r="O116" s="145"/>
      <c r="P116" s="10" t="str">
        <f t="shared" si="29"/>
        <v>'DmsLeftMirrArea',</v>
      </c>
      <c r="Q116" s="2"/>
      <c r="R116" s="10" t="str">
        <f t="shared" si="30"/>
        <v>'uint8',</v>
      </c>
      <c r="S116" s="2" t="str">
        <f t="shared" si="0"/>
        <v>0,</v>
      </c>
      <c r="T116" s="2"/>
      <c r="U116" s="2" t="str">
        <f t="shared" si="31"/>
        <v>[0, 2],</v>
      </c>
      <c r="V116" s="2" t="str">
        <f t="shared" si="34"/>
        <v xml:space="preserve">          </v>
      </c>
      <c r="W116" s="4" t="str">
        <f t="shared" si="32"/>
        <v>-,</v>
      </c>
      <c r="X116" s="2" t="str">
        <f t="shared" si="35"/>
        <v xml:space="preserve">       </v>
      </c>
      <c r="Y116" s="5" t="str">
        <f t="shared" si="33"/>
        <v>' Gaze left side view mirror area 0x0: No Risk; 0x1: Medium Risk; 0x2: High Risk. ';</v>
      </c>
    </row>
    <row r="117" spans="2:25" s="8" customFormat="1" x14ac:dyDescent="0.3">
      <c r="B117" s="158" t="s">
        <v>1292</v>
      </c>
      <c r="C117" s="1" t="s">
        <v>1311</v>
      </c>
      <c r="D117" s="139" t="s">
        <v>1667</v>
      </c>
      <c r="E117" s="104" t="s">
        <v>1297</v>
      </c>
      <c r="F117" s="10" t="s">
        <v>1775</v>
      </c>
      <c r="G117" s="1"/>
      <c r="H117" s="148">
        <v>0</v>
      </c>
      <c r="I117" s="1"/>
      <c r="J117" s="29">
        <v>0</v>
      </c>
      <c r="K117" s="29">
        <v>2</v>
      </c>
      <c r="L117" s="29" t="s">
        <v>1777</v>
      </c>
      <c r="M117" s="1"/>
      <c r="N117" s="10" t="s">
        <v>19</v>
      </c>
      <c r="O117" s="145"/>
      <c r="P117" s="10" t="str">
        <f t="shared" si="29"/>
        <v>'DmsRightMirrArea',</v>
      </c>
      <c r="Q117" s="2"/>
      <c r="R117" s="10" t="str">
        <f t="shared" si="30"/>
        <v>'uint8',</v>
      </c>
      <c r="S117" s="2" t="str">
        <f t="shared" si="0"/>
        <v>0,</v>
      </c>
      <c r="T117" s="2"/>
      <c r="U117" s="2" t="str">
        <f t="shared" si="31"/>
        <v>[0, 2],</v>
      </c>
      <c r="V117" s="2" t="str">
        <f t="shared" si="34"/>
        <v xml:space="preserve">          </v>
      </c>
      <c r="W117" s="4" t="str">
        <f t="shared" si="32"/>
        <v>-,</v>
      </c>
      <c r="X117" s="2" t="str">
        <f t="shared" si="35"/>
        <v xml:space="preserve">       </v>
      </c>
      <c r="Y117" s="5" t="str">
        <f t="shared" si="33"/>
        <v>' Gaze right side view mirror area 0x0: No Risk; 0x1: Medium Risk; 0x2: High Risk. ';</v>
      </c>
    </row>
    <row r="118" spans="2:25" s="8" customFormat="1" x14ac:dyDescent="0.3">
      <c r="B118" s="158" t="s">
        <v>1292</v>
      </c>
      <c r="C118" s="1" t="s">
        <v>1312</v>
      </c>
      <c r="D118" s="104" t="s">
        <v>1671</v>
      </c>
      <c r="E118" s="104" t="s">
        <v>1298</v>
      </c>
      <c r="F118" s="10" t="s">
        <v>1775</v>
      </c>
      <c r="G118" s="1"/>
      <c r="H118" s="148">
        <v>0</v>
      </c>
      <c r="I118" s="1"/>
      <c r="J118" s="29">
        <v>0</v>
      </c>
      <c r="K118" s="29">
        <v>2</v>
      </c>
      <c r="L118" s="29" t="s">
        <v>1777</v>
      </c>
      <c r="M118" s="1"/>
      <c r="N118" s="10" t="s">
        <v>19</v>
      </c>
      <c r="O118" s="145"/>
      <c r="P118" s="10" t="str">
        <f t="shared" si="29"/>
        <v>'DmsCillArea',</v>
      </c>
      <c r="Q118" s="2"/>
      <c r="R118" s="10" t="str">
        <f t="shared" si="30"/>
        <v>'uint8',</v>
      </c>
      <c r="S118" s="2" t="str">
        <f t="shared" si="0"/>
        <v>0,</v>
      </c>
      <c r="T118" s="2"/>
      <c r="U118" s="2" t="str">
        <f t="shared" si="31"/>
        <v>[0, 2],</v>
      </c>
      <c r="V118" s="2" t="str">
        <f t="shared" si="34"/>
        <v xml:space="preserve">          </v>
      </c>
      <c r="W118" s="4" t="str">
        <f t="shared" si="32"/>
        <v>-,</v>
      </c>
      <c r="X118" s="2" t="str">
        <f t="shared" si="35"/>
        <v xml:space="preserve">       </v>
      </c>
      <c r="Y118" s="5" t="str">
        <f t="shared" si="33"/>
        <v>' Gaze ceiling area 0x0: No Risk; 0x1: Medium Risk; 0x2: High Risk. ';</v>
      </c>
    </row>
    <row r="119" spans="2:25" s="8" customFormat="1" x14ac:dyDescent="0.3">
      <c r="B119" s="158" t="s">
        <v>1292</v>
      </c>
      <c r="C119" s="1" t="s">
        <v>1313</v>
      </c>
      <c r="D119" s="8" t="s">
        <v>1672</v>
      </c>
      <c r="E119" s="104" t="s">
        <v>1299</v>
      </c>
      <c r="F119" s="10" t="s">
        <v>1775</v>
      </c>
      <c r="G119" s="1"/>
      <c r="H119" s="148">
        <v>0</v>
      </c>
      <c r="I119" s="1"/>
      <c r="J119" s="29">
        <v>0</v>
      </c>
      <c r="K119" s="29">
        <v>2</v>
      </c>
      <c r="L119" s="29" t="s">
        <v>1777</v>
      </c>
      <c r="M119" s="1"/>
      <c r="N119" s="10" t="s">
        <v>19</v>
      </c>
      <c r="O119" s="145"/>
      <c r="P119" s="10" t="str">
        <f t="shared" si="29"/>
        <v>'DmsDashArea',</v>
      </c>
      <c r="Q119" s="2"/>
      <c r="R119" s="10" t="str">
        <f t="shared" si="30"/>
        <v>'uint8',</v>
      </c>
      <c r="S119" s="2" t="str">
        <f t="shared" si="0"/>
        <v>0,</v>
      </c>
      <c r="T119" s="2"/>
      <c r="U119" s="2" t="str">
        <f t="shared" si="31"/>
        <v>[0, 2],</v>
      </c>
      <c r="V119" s="2" t="str">
        <f t="shared" si="34"/>
        <v xml:space="preserve">          </v>
      </c>
      <c r="W119" s="4" t="str">
        <f t="shared" si="32"/>
        <v>-,</v>
      </c>
      <c r="X119" s="2" t="str">
        <f t="shared" si="35"/>
        <v xml:space="preserve">       </v>
      </c>
      <c r="Y119" s="5" t="str">
        <f t="shared" si="33"/>
        <v>' Gaze dashboard area 0x0: No Risk; 0x1: Medium Risk; 0x2: High Risk. ';</v>
      </c>
    </row>
    <row r="120" spans="2:25" s="8" customFormat="1" x14ac:dyDescent="0.3">
      <c r="B120" s="158" t="s">
        <v>1292</v>
      </c>
      <c r="C120" s="1" t="s">
        <v>1314</v>
      </c>
      <c r="D120" s="104" t="s">
        <v>1670</v>
      </c>
      <c r="E120" s="104" t="s">
        <v>1300</v>
      </c>
      <c r="F120" s="10" t="s">
        <v>1775</v>
      </c>
      <c r="G120" s="1"/>
      <c r="H120" s="148">
        <v>0</v>
      </c>
      <c r="I120" s="1"/>
      <c r="J120" s="29">
        <v>0</v>
      </c>
      <c r="K120" s="29">
        <v>2</v>
      </c>
      <c r="L120" s="29" t="s">
        <v>1777</v>
      </c>
      <c r="M120" s="1"/>
      <c r="N120" s="10" t="s">
        <v>19</v>
      </c>
      <c r="O120" s="145"/>
      <c r="P120" s="10" t="str">
        <f t="shared" si="29"/>
        <v>'DmsMediaArea',</v>
      </c>
      <c r="Q120" s="1"/>
      <c r="R120" s="10" t="str">
        <f t="shared" si="30"/>
        <v>'uint8',</v>
      </c>
      <c r="S120" s="2" t="str">
        <f t="shared" si="0"/>
        <v>0,</v>
      </c>
      <c r="T120" s="2"/>
      <c r="U120" s="2" t="str">
        <f t="shared" si="31"/>
        <v>[0, 2],</v>
      </c>
      <c r="V120" s="2" t="str">
        <f t="shared" si="34"/>
        <v xml:space="preserve">          </v>
      </c>
      <c r="W120" s="4" t="str">
        <f t="shared" si="32"/>
        <v>-,</v>
      </c>
      <c r="X120" s="2" t="str">
        <f t="shared" si="35"/>
        <v xml:space="preserve">       </v>
      </c>
      <c r="Y120" s="5" t="str">
        <f t="shared" si="33"/>
        <v>' Gaze media area 0x0: No Risk; 0x1: Medium Risk; 0x2: High Risk. ';</v>
      </c>
    </row>
    <row r="121" spans="2:25" s="8" customFormat="1" x14ac:dyDescent="0.3">
      <c r="B121" s="158" t="s">
        <v>1292</v>
      </c>
      <c r="C121" s="1" t="s">
        <v>1315</v>
      </c>
      <c r="D121" s="104" t="s">
        <v>1675</v>
      </c>
      <c r="E121" s="104" t="s">
        <v>1301</v>
      </c>
      <c r="F121" s="10" t="s">
        <v>1775</v>
      </c>
      <c r="G121" s="1"/>
      <c r="H121" s="148">
        <v>0</v>
      </c>
      <c r="I121" s="1"/>
      <c r="J121" s="29">
        <v>0</v>
      </c>
      <c r="K121" s="29">
        <v>2</v>
      </c>
      <c r="L121" s="29" t="s">
        <v>1777</v>
      </c>
      <c r="M121" s="1"/>
      <c r="N121" s="10" t="s">
        <v>19</v>
      </c>
      <c r="O121" s="145"/>
      <c r="P121" s="10" t="str">
        <f t="shared" si="29"/>
        <v>'DmsOtherArea',</v>
      </c>
      <c r="Q121" s="2"/>
      <c r="R121" s="10" t="str">
        <f t="shared" si="30"/>
        <v>'uint8',</v>
      </c>
      <c r="S121" s="2" t="str">
        <f t="shared" si="0"/>
        <v>0,</v>
      </c>
      <c r="T121" s="2"/>
      <c r="U121" s="2" t="str">
        <f t="shared" si="31"/>
        <v>[0, 2],</v>
      </c>
      <c r="V121" s="2" t="str">
        <f t="shared" si="34"/>
        <v xml:space="preserve">          </v>
      </c>
      <c r="W121" s="4" t="str">
        <f t="shared" si="32"/>
        <v>-,</v>
      </c>
      <c r="X121" s="2" t="str">
        <f t="shared" si="35"/>
        <v xml:space="preserve">       </v>
      </c>
      <c r="Y121" s="5" t="str">
        <f t="shared" si="33"/>
        <v>' Gaze other area 0x0: No Risk; 0x1: Medium Risk; 0x2: High Risk. ';</v>
      </c>
    </row>
    <row r="122" spans="2:25" s="8" customFormat="1" x14ac:dyDescent="0.3">
      <c r="B122" s="158" t="s">
        <v>1292</v>
      </c>
      <c r="C122" s="1" t="s">
        <v>1316</v>
      </c>
      <c r="D122" s="104" t="s">
        <v>1674</v>
      </c>
      <c r="E122" s="104" t="s">
        <v>1302</v>
      </c>
      <c r="F122" s="10" t="s">
        <v>1775</v>
      </c>
      <c r="G122" s="1"/>
      <c r="H122" s="148">
        <v>0</v>
      </c>
      <c r="I122" s="1"/>
      <c r="J122" s="29">
        <v>0</v>
      </c>
      <c r="K122" s="29">
        <v>2</v>
      </c>
      <c r="L122" s="29" t="s">
        <v>1777</v>
      </c>
      <c r="M122" s="1"/>
      <c r="N122" s="10" t="s">
        <v>19</v>
      </c>
      <c r="O122" s="145"/>
      <c r="P122" s="10" t="str">
        <f t="shared" si="29"/>
        <v>'DmsReliability',</v>
      </c>
      <c r="Q122" s="2"/>
      <c r="R122" s="10" t="str">
        <f t="shared" si="30"/>
        <v>'uint8',</v>
      </c>
      <c r="S122" s="2" t="str">
        <f t="shared" si="0"/>
        <v>0,</v>
      </c>
      <c r="T122" s="2"/>
      <c r="U122" s="2" t="str">
        <f t="shared" si="31"/>
        <v>[0, 1],</v>
      </c>
      <c r="V122" s="2" t="str">
        <f t="shared" si="34"/>
        <v xml:space="preserve">          </v>
      </c>
      <c r="W122" s="4" t="str">
        <f t="shared" si="32"/>
        <v>-,</v>
      </c>
      <c r="X122" s="2" t="str">
        <f t="shared" si="35"/>
        <v xml:space="preserve">       </v>
      </c>
      <c r="Y122" s="5" t="str">
        <f t="shared" si="33"/>
        <v>' Data reliability 0x0: Pupils not found 0x1: Mouth not found ';</v>
      </c>
    </row>
    <row r="123" spans="2:25" s="8" customFormat="1" x14ac:dyDescent="0.3">
      <c r="B123" s="158" t="s">
        <v>1292</v>
      </c>
      <c r="C123" s="1" t="s">
        <v>1317</v>
      </c>
      <c r="D123" s="104" t="s">
        <v>1676</v>
      </c>
      <c r="E123" s="104" t="s">
        <v>1303</v>
      </c>
      <c r="F123" s="10" t="s">
        <v>1775</v>
      </c>
      <c r="G123" s="1"/>
      <c r="H123" s="148">
        <v>0</v>
      </c>
      <c r="I123" s="1"/>
      <c r="J123" s="29">
        <v>0</v>
      </c>
      <c r="K123" s="29">
        <v>2</v>
      </c>
      <c r="L123" s="29" t="s">
        <v>1777</v>
      </c>
      <c r="M123" s="1"/>
      <c r="N123" s="10" t="s">
        <v>19</v>
      </c>
      <c r="O123" s="145"/>
      <c r="P123" s="10" t="str">
        <f t="shared" si="29"/>
        <v>'DmsRecognition',</v>
      </c>
      <c r="Q123" s="2"/>
      <c r="R123" s="10" t="str">
        <f t="shared" si="30"/>
        <v>'uint8',</v>
      </c>
      <c r="S123" s="2" t="str">
        <f t="shared" si="0"/>
        <v>0,</v>
      </c>
      <c r="T123" s="2"/>
      <c r="U123" s="2" t="str">
        <f t="shared" si="31"/>
        <v>[0, 1],</v>
      </c>
      <c r="V123" s="2" t="str">
        <f t="shared" si="34"/>
        <v xml:space="preserve">          </v>
      </c>
      <c r="W123" s="4" t="str">
        <f t="shared" si="32"/>
        <v>-,</v>
      </c>
      <c r="X123" s="2" t="str">
        <f t="shared" si="35"/>
        <v xml:space="preserve">       </v>
      </c>
      <c r="Y123" s="5" t="str">
        <f t="shared" si="33"/>
        <v>' Face recognition 0x0: Face recognized 0x1: Face not recognized ';</v>
      </c>
    </row>
    <row r="124" spans="2:25" s="8" customFormat="1" x14ac:dyDescent="0.3">
      <c r="B124" s="158" t="s">
        <v>1292</v>
      </c>
      <c r="C124" s="1" t="s">
        <v>1677</v>
      </c>
      <c r="D124" s="139" t="s">
        <v>1673</v>
      </c>
      <c r="E124" s="104" t="s">
        <v>1304</v>
      </c>
      <c r="F124" s="10" t="s">
        <v>1775</v>
      </c>
      <c r="G124" s="1"/>
      <c r="H124" s="148">
        <v>0</v>
      </c>
      <c r="I124" s="1"/>
      <c r="J124" s="29">
        <v>0</v>
      </c>
      <c r="K124" s="29">
        <v>2</v>
      </c>
      <c r="L124" s="29" t="s">
        <v>1777</v>
      </c>
      <c r="M124" s="1"/>
      <c r="N124" s="1" t="s">
        <v>19</v>
      </c>
      <c r="O124" s="145"/>
      <c r="P124" s="1" t="e">
        <f>"    %"&amp;#REF!</f>
        <v>#REF!</v>
      </c>
      <c r="Q124" s="2"/>
      <c r="R124" s="10"/>
      <c r="S124" s="1"/>
      <c r="T124" s="1"/>
      <c r="U124" s="1"/>
      <c r="V124" s="1"/>
      <c r="W124" s="1"/>
      <c r="X124" s="1"/>
      <c r="Y124" s="1"/>
    </row>
    <row r="125" spans="2:25" x14ac:dyDescent="0.3">
      <c r="B125" s="158" t="s">
        <v>1292</v>
      </c>
      <c r="C125" s="1" t="s">
        <v>1318</v>
      </c>
      <c r="D125" s="139" t="s">
        <v>1678</v>
      </c>
      <c r="E125" s="111" t="s">
        <v>1305</v>
      </c>
      <c r="F125" s="10" t="s">
        <v>1775</v>
      </c>
      <c r="G125" s="1"/>
      <c r="H125" s="148">
        <v>0</v>
      </c>
      <c r="I125" s="1"/>
      <c r="J125" s="29">
        <v>0</v>
      </c>
      <c r="K125" s="29">
        <v>1</v>
      </c>
      <c r="L125" s="29" t="s">
        <v>1777</v>
      </c>
      <c r="M125" s="2"/>
      <c r="N125" s="10" t="s">
        <v>19</v>
      </c>
      <c r="O125" s="145"/>
      <c r="P125" s="10" t="e">
        <f>"'"&amp;#REF!&amp;"'"&amp;","</f>
        <v>#REF!</v>
      </c>
      <c r="Q125" s="1"/>
      <c r="R125" s="10" t="e">
        <f>"'"&amp;#REF!&amp;"',"</f>
        <v>#REF!</v>
      </c>
      <c r="S125" s="2" t="str">
        <f t="shared" si="0"/>
        <v>0,</v>
      </c>
      <c r="T125" s="2"/>
      <c r="U125" s="2" t="e">
        <f>"["&amp;#REF!&amp;", "&amp;LEFT(#REF!,7)&amp;"]"&amp;","</f>
        <v>#REF!</v>
      </c>
      <c r="V125" s="2" t="e">
        <f>REPT(" ", (17-LEN(U125)))</f>
        <v>#REF!</v>
      </c>
      <c r="W125" s="4" t="e">
        <f>IF(#REF!="[]","''",(IF(#REF!="'-'","''",#REF!)))&amp;","</f>
        <v>#REF!</v>
      </c>
      <c r="X125" s="2" t="e">
        <f>REPT(" ", (9-LEN(W125)))</f>
        <v>#REF!</v>
      </c>
      <c r="Y125" s="5" t="e">
        <f>"'"&amp;IF(#REF!="[]","-"," "&amp;(CLEAN(#REF!))&amp;" ")&amp;"'"&amp;";"</f>
        <v>#REF!</v>
      </c>
    </row>
    <row r="126" spans="2:25" x14ac:dyDescent="0.3">
      <c r="B126" s="158" t="s">
        <v>1292</v>
      </c>
      <c r="C126" s="1" t="s">
        <v>1319</v>
      </c>
      <c r="D126" s="139" t="s">
        <v>1679</v>
      </c>
      <c r="E126" s="111" t="s">
        <v>1306</v>
      </c>
      <c r="F126" s="10" t="s">
        <v>1775</v>
      </c>
      <c r="G126" s="1"/>
      <c r="H126" s="148">
        <v>0</v>
      </c>
      <c r="I126" s="1"/>
      <c r="J126" s="29">
        <v>0</v>
      </c>
      <c r="K126" s="29">
        <v>1</v>
      </c>
      <c r="L126" s="29" t="s">
        <v>1777</v>
      </c>
      <c r="M126" s="2"/>
      <c r="N126" s="10" t="s">
        <v>19</v>
      </c>
      <c r="O126" s="145"/>
      <c r="P126" s="10" t="e">
        <f>"'"&amp;#REF!&amp;"'"&amp;","</f>
        <v>#REF!</v>
      </c>
      <c r="Q126" s="2"/>
      <c r="R126" s="10" t="e">
        <f>"'"&amp;#REF!&amp;"',"</f>
        <v>#REF!</v>
      </c>
      <c r="S126" s="2" t="str">
        <f t="shared" si="0"/>
        <v>0,</v>
      </c>
      <c r="T126" s="2"/>
      <c r="U126" s="2" t="e">
        <f>"["&amp;#REF!&amp;", "&amp;LEFT(#REF!,7)&amp;"]"&amp;","</f>
        <v>#REF!</v>
      </c>
      <c r="V126" s="2" t="e">
        <f>REPT(" ", (17-LEN(U126)))</f>
        <v>#REF!</v>
      </c>
      <c r="W126" s="4" t="e">
        <f>IF(#REF!="[]","''",(IF(#REF!="'-'","''",#REF!)))&amp;","</f>
        <v>#REF!</v>
      </c>
      <c r="X126" s="2" t="e">
        <f>REPT(" ", (9-LEN(W126)))</f>
        <v>#REF!</v>
      </c>
      <c r="Y126" s="5" t="e">
        <f>"'"&amp;IF(#REF!="[]","-"," "&amp;(CLEAN(#REF!))&amp;" ")&amp;"'"&amp;";"</f>
        <v>#REF!</v>
      </c>
    </row>
    <row r="127" spans="2:25" x14ac:dyDescent="0.3">
      <c r="B127" s="157"/>
      <c r="C127" s="1"/>
      <c r="D127" s="104"/>
      <c r="E127" s="1"/>
      <c r="F127" s="1"/>
      <c r="G127" s="1"/>
      <c r="H127" s="149"/>
      <c r="I127" s="1"/>
      <c r="J127" s="128"/>
      <c r="K127" s="128"/>
      <c r="L127" s="128"/>
      <c r="M127" s="2"/>
      <c r="N127" s="10" t="s">
        <v>19</v>
      </c>
      <c r="O127" s="145"/>
      <c r="P127" s="10" t="str">
        <f>"'"&amp;C128&amp;"'"&amp;","</f>
        <v>'NvActReq',</v>
      </c>
      <c r="Q127" s="2"/>
      <c r="R127" s="10" t="str">
        <f>"'"&amp;F128&amp;"',"</f>
        <v>'uint8',</v>
      </c>
      <c r="S127" s="2" t="str">
        <f t="shared" si="0"/>
        <v>0,</v>
      </c>
      <c r="T127" s="2"/>
      <c r="U127" s="2" t="str">
        <f>"["&amp;J128&amp;", "&amp;LEFT(K128,7)&amp;"]"&amp;","</f>
        <v>[0, 1],</v>
      </c>
      <c r="V127" s="2" t="str">
        <f>REPT(" ", (17-LEN(U127)))</f>
        <v xml:space="preserve">          </v>
      </c>
      <c r="W127" s="4" t="str">
        <f>IF(L128="[]","''",(IF(L128="'-'","''",L128)))&amp;","</f>
        <v>-,</v>
      </c>
      <c r="X127" s="2" t="str">
        <f>REPT(" ", (9-LEN(W127)))</f>
        <v xml:space="preserve">       </v>
      </c>
      <c r="Y127" s="5" t="str">
        <f>"'"&amp;IF(E128="[]","-"," "&amp;(CLEAN(E128))&amp;" ")&amp;"'"&amp;";"</f>
        <v>' Request to activate NV. 0-no req  1 Req ';</v>
      </c>
    </row>
    <row r="128" spans="2:25" x14ac:dyDescent="0.3">
      <c r="B128" s="158" t="s">
        <v>166</v>
      </c>
      <c r="C128" s="1" t="s">
        <v>167</v>
      </c>
      <c r="D128" s="270" t="s">
        <v>2655</v>
      </c>
      <c r="E128" s="16" t="s">
        <v>169</v>
      </c>
      <c r="F128" s="10" t="s">
        <v>1775</v>
      </c>
      <c r="G128" s="1"/>
      <c r="H128" s="148">
        <v>0</v>
      </c>
      <c r="I128" s="2"/>
      <c r="J128" s="29">
        <v>0</v>
      </c>
      <c r="K128" s="29">
        <v>1</v>
      </c>
      <c r="L128" s="29" t="s">
        <v>1777</v>
      </c>
      <c r="M128" s="2"/>
      <c r="N128" s="10" t="s">
        <v>19</v>
      </c>
      <c r="O128" s="145"/>
      <c r="P128" s="10" t="str">
        <f>"'"&amp;C132&amp;"'"&amp;","</f>
        <v>'SpdFromIc',</v>
      </c>
      <c r="Q128" s="2"/>
      <c r="R128" s="10" t="str">
        <f>"'"&amp;F132&amp;"',"</f>
        <v>'single',</v>
      </c>
      <c r="S128" s="2" t="str">
        <f t="shared" si="0"/>
        <v>0,</v>
      </c>
      <c r="T128" s="2"/>
      <c r="U128" s="2" t="str">
        <f>"["&amp;J132&amp;", "&amp;LEFT(K132,7)&amp;"]"&amp;","</f>
        <v>[0, 510],</v>
      </c>
      <c r="V128" s="2" t="str">
        <f>REPT(" ", (15-LEN(U128)))</f>
        <v xml:space="preserve">      </v>
      </c>
      <c r="W128" s="4" t="str">
        <f>IF(L132="[]","''",(IF(L132="'-'","''",L132)))&amp;","</f>
        <v>km/h,</v>
      </c>
      <c r="X128" s="2" t="str">
        <f>REPT(" ", (9-LEN(W128)))</f>
        <v xml:space="preserve">    </v>
      </c>
      <c r="Y128" s="5" t="str">
        <f>"'"&amp;IF(E132="[]","-"," "&amp;(CLEAN(E132))&amp;" ")&amp;"'"&amp;";"</f>
        <v>' vehicle speed value calculated by IC ';</v>
      </c>
    </row>
    <row r="129" spans="2:25" s="8" customFormat="1" x14ac:dyDescent="0.3">
      <c r="B129" s="158" t="s">
        <v>166</v>
      </c>
      <c r="C129" s="1" t="s">
        <v>168</v>
      </c>
      <c r="D129" s="270" t="s">
        <v>2654</v>
      </c>
      <c r="E129" s="16" t="s">
        <v>170</v>
      </c>
      <c r="F129" s="10" t="s">
        <v>1775</v>
      </c>
      <c r="G129" s="1"/>
      <c r="H129" s="148">
        <v>0</v>
      </c>
      <c r="I129" s="2"/>
      <c r="J129" s="29">
        <v>0</v>
      </c>
      <c r="K129" s="29">
        <v>1</v>
      </c>
      <c r="L129" s="29" t="s">
        <v>1777</v>
      </c>
      <c r="M129" s="1"/>
      <c r="N129" s="1"/>
      <c r="O129" s="145"/>
      <c r="P129" s="1" t="str">
        <f>"    %"&amp;B136</f>
        <v xml:space="preserve">    %MAS_Status</v>
      </c>
      <c r="Q129" s="2"/>
      <c r="R129" s="10"/>
      <c r="S129" s="1"/>
      <c r="T129" s="1"/>
      <c r="U129" s="1"/>
      <c r="V129" s="1"/>
      <c r="W129" s="1"/>
      <c r="X129" s="1"/>
      <c r="Y129" s="1"/>
    </row>
    <row r="130" spans="2:25" s="8" customFormat="1" x14ac:dyDescent="0.3">
      <c r="B130" s="158" t="s">
        <v>166</v>
      </c>
      <c r="C130" s="1" t="s">
        <v>2594</v>
      </c>
      <c r="D130" s="270" t="s">
        <v>2653</v>
      </c>
      <c r="E130" s="16" t="s">
        <v>2590</v>
      </c>
      <c r="F130" s="10" t="s">
        <v>1775</v>
      </c>
      <c r="G130" s="1"/>
      <c r="H130" s="148">
        <v>0</v>
      </c>
      <c r="I130" s="2"/>
      <c r="J130" s="29">
        <v>0</v>
      </c>
      <c r="K130" s="29">
        <v>1</v>
      </c>
      <c r="L130" s="29" t="s">
        <v>1777</v>
      </c>
      <c r="M130" s="1"/>
      <c r="N130" s="1"/>
      <c r="O130" s="145"/>
      <c r="P130" s="1"/>
      <c r="Q130" s="2"/>
      <c r="R130" s="10"/>
      <c r="S130" s="1"/>
      <c r="T130" s="1"/>
      <c r="U130" s="1"/>
      <c r="V130" s="1"/>
      <c r="W130" s="1"/>
      <c r="X130" s="1"/>
      <c r="Y130" s="1"/>
    </row>
    <row r="131" spans="2:25" s="8" customFormat="1" x14ac:dyDescent="0.3">
      <c r="B131" s="159"/>
      <c r="C131" s="1"/>
      <c r="D131" s="1"/>
      <c r="E131" s="16"/>
      <c r="F131" s="1"/>
      <c r="G131" s="1"/>
      <c r="H131" s="149"/>
      <c r="I131" s="1"/>
      <c r="J131" s="250"/>
      <c r="K131" s="250"/>
      <c r="L131" s="250"/>
      <c r="M131" s="1"/>
      <c r="N131" s="1"/>
      <c r="O131" s="145"/>
      <c r="P131" s="1"/>
      <c r="Q131" s="2"/>
      <c r="R131" s="10"/>
      <c r="S131" s="1"/>
      <c r="T131" s="1"/>
      <c r="U131" s="1"/>
      <c r="V131" s="1"/>
      <c r="W131" s="1"/>
      <c r="X131" s="1"/>
      <c r="Y131" s="1"/>
    </row>
    <row r="132" spans="2:25" s="8" customFormat="1" x14ac:dyDescent="0.3">
      <c r="B132" s="158" t="s">
        <v>1680</v>
      </c>
      <c r="C132" s="12" t="s">
        <v>94</v>
      </c>
      <c r="D132" s="103" t="s">
        <v>35</v>
      </c>
      <c r="E132" s="7" t="s">
        <v>68</v>
      </c>
      <c r="F132" s="10" t="s">
        <v>1776</v>
      </c>
      <c r="G132" s="1"/>
      <c r="H132" s="148">
        <v>0</v>
      </c>
      <c r="I132" s="2"/>
      <c r="J132" s="29">
        <v>0</v>
      </c>
      <c r="K132" s="29">
        <v>510</v>
      </c>
      <c r="L132" s="29" t="s">
        <v>1781</v>
      </c>
      <c r="M132" s="1"/>
      <c r="N132" s="1"/>
      <c r="O132" s="145"/>
      <c r="P132" s="1"/>
      <c r="Q132" s="2"/>
      <c r="R132" s="10"/>
      <c r="S132" s="1"/>
      <c r="T132" s="1"/>
      <c r="U132" s="1"/>
      <c r="V132" s="1"/>
      <c r="W132" s="1"/>
      <c r="X132" s="1"/>
      <c r="Y132" s="1"/>
    </row>
    <row r="133" spans="2:25" x14ac:dyDescent="0.3">
      <c r="B133" s="157"/>
      <c r="C133" s="1"/>
      <c r="D133" s="104"/>
      <c r="F133" s="1"/>
      <c r="G133" s="1"/>
      <c r="H133" s="149"/>
      <c r="I133" s="1"/>
      <c r="J133" s="128"/>
      <c r="K133" s="128"/>
      <c r="L133" s="128"/>
      <c r="M133" s="2"/>
      <c r="N133" s="10" t="s">
        <v>19</v>
      </c>
      <c r="O133" s="145"/>
      <c r="P133" s="10" t="str">
        <f t="shared" ref="P133:P140" si="36">"'"&amp;C136&amp;"'"&amp;","</f>
        <v>'MasDrivingSt',</v>
      </c>
      <c r="Q133" s="2"/>
      <c r="R133" s="10" t="str">
        <f t="shared" ref="R133:R140" si="37">"'"&amp;F136&amp;"',"</f>
        <v>'uint8',</v>
      </c>
      <c r="S133" s="2" t="str">
        <f t="shared" si="0"/>
        <v>0,</v>
      </c>
      <c r="T133" s="2"/>
      <c r="U133" s="2" t="str">
        <f t="shared" ref="U133:U140" si="38">"["&amp;J136&amp;", "&amp;LEFT(K136,7)&amp;"]"&amp;","</f>
        <v>[0, 1],</v>
      </c>
      <c r="V133" s="2" t="str">
        <f>REPT(" ", (17-LEN(U133)))</f>
        <v xml:space="preserve">          </v>
      </c>
      <c r="W133" s="4" t="str">
        <f t="shared" ref="W133:W140" si="39">IF(L136="[]","''",(IF(L136="'-'","''",L136)))&amp;","</f>
        <v>-,</v>
      </c>
      <c r="X133" s="2" t="str">
        <f>REPT(" ", (9-LEN(W133)))</f>
        <v xml:space="preserve">       </v>
      </c>
      <c r="Y133" s="5" t="str">
        <f t="shared" ref="Y133:Y140" si="40">"'"&amp;IF(E136="[]","-"," "&amp;(CLEAN(E136))&amp;" ")&amp;"'"&amp;";"</f>
        <v>' MAS activation state ';</v>
      </c>
    </row>
    <row r="134" spans="2:25" x14ac:dyDescent="0.3">
      <c r="B134" s="158" t="s">
        <v>1954</v>
      </c>
      <c r="C134" s="1" t="s">
        <v>1956</v>
      </c>
      <c r="D134" s="223" t="s">
        <v>1955</v>
      </c>
      <c r="E134" s="7" t="s">
        <v>1957</v>
      </c>
      <c r="F134" s="10" t="s">
        <v>1966</v>
      </c>
      <c r="G134" s="1"/>
      <c r="H134" s="148">
        <v>0</v>
      </c>
      <c r="I134" s="1"/>
      <c r="J134" s="148">
        <v>0</v>
      </c>
      <c r="K134" s="148">
        <v>4294967295</v>
      </c>
      <c r="L134" s="29" t="s">
        <v>1777</v>
      </c>
      <c r="M134" s="2"/>
      <c r="N134" s="10" t="s">
        <v>19</v>
      </c>
      <c r="O134" s="145"/>
      <c r="P134" s="10" t="str">
        <f t="shared" si="36"/>
        <v>'MasErrSt',</v>
      </c>
      <c r="Q134" s="2"/>
      <c r="R134" s="10" t="str">
        <f t="shared" si="37"/>
        <v>'uint8',</v>
      </c>
      <c r="S134" s="2" t="str">
        <f t="shared" si="0"/>
        <v>0,</v>
      </c>
      <c r="T134" s="2"/>
      <c r="U134" s="2" t="str">
        <f t="shared" si="38"/>
        <v>[0, 1],</v>
      </c>
      <c r="V134" s="2" t="str">
        <f t="shared" ref="V134:V140" si="41">REPT(" ", (17-LEN(U134)))</f>
        <v xml:space="preserve">          </v>
      </c>
      <c r="W134" s="4" t="str">
        <f t="shared" si="39"/>
        <v>-,</v>
      </c>
      <c r="X134" s="2" t="str">
        <f t="shared" ref="X134:X140" si="42">REPT(" ", (9-LEN(W134)))</f>
        <v xml:space="preserve">       </v>
      </c>
      <c r="Y134" s="5" t="str">
        <f t="shared" si="40"/>
        <v>' MAS activation state ';</v>
      </c>
    </row>
    <row r="135" spans="2:25" ht="14.25" customHeight="1" x14ac:dyDescent="0.3">
      <c r="B135" s="157"/>
      <c r="C135" s="1"/>
      <c r="D135" s="104"/>
      <c r="F135" s="1"/>
      <c r="G135" s="1"/>
      <c r="H135" s="149"/>
      <c r="I135" s="1"/>
      <c r="J135" s="222"/>
      <c r="K135" s="222"/>
      <c r="L135" s="222"/>
      <c r="M135" s="2"/>
      <c r="N135" s="10" t="s">
        <v>19</v>
      </c>
      <c r="O135" s="145"/>
      <c r="P135" s="10" t="str">
        <f t="shared" si="36"/>
        <v>'MasActivReq',</v>
      </c>
      <c r="Q135" s="2"/>
      <c r="R135" s="10" t="str">
        <f t="shared" si="37"/>
        <v>'uint8',</v>
      </c>
      <c r="S135" s="2" t="str">
        <f t="shared" si="0"/>
        <v>0,</v>
      </c>
      <c r="T135" s="2"/>
      <c r="U135" s="2" t="str">
        <f t="shared" si="38"/>
        <v>[0, 3],</v>
      </c>
      <c r="V135" s="2" t="str">
        <f t="shared" si="41"/>
        <v xml:space="preserve">          </v>
      </c>
      <c r="W135" s="4" t="str">
        <f t="shared" si="39"/>
        <v>-,</v>
      </c>
      <c r="X135" s="2" t="str">
        <f t="shared" si="42"/>
        <v xml:space="preserve">       </v>
      </c>
      <c r="Y135" s="5" t="str">
        <f t="shared" si="40"/>
        <v>' Manoeuver system requested by the driver:$0 = Deactive$1 = Active$2 = Rear Camera (LIMO only) ';</v>
      </c>
    </row>
    <row r="136" spans="2:25" x14ac:dyDescent="0.3">
      <c r="B136" s="160" t="s">
        <v>1681</v>
      </c>
      <c r="C136" s="1" t="s">
        <v>1069</v>
      </c>
      <c r="D136" s="103" t="s">
        <v>1139</v>
      </c>
      <c r="E136" s="7" t="s">
        <v>1075</v>
      </c>
      <c r="F136" s="10" t="s">
        <v>1775</v>
      </c>
      <c r="G136" s="1"/>
      <c r="H136" s="148">
        <v>0</v>
      </c>
      <c r="I136" s="2"/>
      <c r="J136" s="29">
        <v>0</v>
      </c>
      <c r="K136" s="29">
        <v>1</v>
      </c>
      <c r="L136" s="29" t="s">
        <v>1777</v>
      </c>
      <c r="M136" s="2"/>
      <c r="N136" s="10" t="s">
        <v>19</v>
      </c>
      <c r="O136" s="145"/>
      <c r="P136" s="10" t="str">
        <f t="shared" si="36"/>
        <v>'MasApaDistReq',</v>
      </c>
      <c r="Q136" s="2"/>
      <c r="R136" s="10" t="str">
        <f t="shared" si="37"/>
        <v>'single',</v>
      </c>
      <c r="S136" s="2" t="str">
        <f t="shared" si="0"/>
        <v>0,</v>
      </c>
      <c r="T136" s="2"/>
      <c r="U136" s="2" t="str">
        <f t="shared" si="38"/>
        <v>[0, 4096],</v>
      </c>
      <c r="V136" s="2" t="str">
        <f t="shared" si="41"/>
        <v xml:space="preserve">       </v>
      </c>
      <c r="W136" s="4" t="str">
        <f t="shared" si="39"/>
        <v>-,</v>
      </c>
      <c r="X136" s="2" t="str">
        <f t="shared" si="42"/>
        <v xml:space="preserve">       </v>
      </c>
      <c r="Y136" s="5" t="str">
        <f t="shared" si="40"/>
        <v>' Request from MAS to DASCU to start moving. Signal value - distance to be traveled ';</v>
      </c>
    </row>
    <row r="137" spans="2:25" x14ac:dyDescent="0.3">
      <c r="B137" s="160" t="s">
        <v>1681</v>
      </c>
      <c r="C137" s="1" t="s">
        <v>1766</v>
      </c>
      <c r="D137" s="140" t="s">
        <v>1682</v>
      </c>
      <c r="E137" s="7" t="s">
        <v>1075</v>
      </c>
      <c r="F137" s="10" t="s">
        <v>1775</v>
      </c>
      <c r="G137" s="1"/>
      <c r="H137" s="148">
        <v>0</v>
      </c>
      <c r="I137" s="2"/>
      <c r="J137" s="29">
        <v>0</v>
      </c>
      <c r="K137" s="29">
        <v>1</v>
      </c>
      <c r="L137" s="29" t="s">
        <v>1777</v>
      </c>
      <c r="M137" s="2"/>
      <c r="N137" s="10" t="s">
        <v>19</v>
      </c>
      <c r="O137" s="145"/>
      <c r="P137" s="10" t="str">
        <f t="shared" si="36"/>
        <v>'MasGearReq',</v>
      </c>
      <c r="Q137" s="2"/>
      <c r="R137" s="10" t="str">
        <f t="shared" si="37"/>
        <v>'uint8',</v>
      </c>
      <c r="S137" s="2" t="str">
        <f t="shared" si="0"/>
        <v>0,</v>
      </c>
      <c r="T137" s="2"/>
      <c r="U137" s="2" t="str">
        <f t="shared" si="38"/>
        <v>[0, 7],</v>
      </c>
      <c r="V137" s="2" t="str">
        <f t="shared" si="41"/>
        <v xml:space="preserve">          </v>
      </c>
      <c r="W137" s="4" t="str">
        <f t="shared" si="39"/>
        <v>-,</v>
      </c>
      <c r="X137" s="2" t="str">
        <f t="shared" si="42"/>
        <v xml:space="preserve">       </v>
      </c>
      <c r="Y137" s="5" t="str">
        <f t="shared" si="40"/>
        <v>' Transmission state request From MAS ';</v>
      </c>
    </row>
    <row r="138" spans="2:25" ht="57.6" x14ac:dyDescent="0.3">
      <c r="B138" s="160" t="s">
        <v>1681</v>
      </c>
      <c r="C138" s="1" t="s">
        <v>1685</v>
      </c>
      <c r="D138" s="140" t="s">
        <v>1686</v>
      </c>
      <c r="E138" s="36" t="s">
        <v>1687</v>
      </c>
      <c r="F138" s="10" t="s">
        <v>1775</v>
      </c>
      <c r="G138" s="1"/>
      <c r="H138" s="148">
        <v>0</v>
      </c>
      <c r="I138" s="2"/>
      <c r="J138" s="29">
        <v>0</v>
      </c>
      <c r="K138" s="29">
        <v>3</v>
      </c>
      <c r="L138" s="29" t="s">
        <v>1777</v>
      </c>
      <c r="M138" s="2"/>
      <c r="N138" s="10" t="s">
        <v>19</v>
      </c>
      <c r="O138" s="145"/>
      <c r="P138" s="10" t="str">
        <f t="shared" si="36"/>
        <v>'MasParkSt',</v>
      </c>
      <c r="Q138" s="2"/>
      <c r="R138" s="10" t="str">
        <f t="shared" si="37"/>
        <v>'uint8',</v>
      </c>
      <c r="S138" s="2" t="str">
        <f t="shared" si="0"/>
        <v>0,</v>
      </c>
      <c r="T138" s="2"/>
      <c r="U138" s="2" t="str">
        <f t="shared" si="38"/>
        <v>[0, 2],</v>
      </c>
      <c r="V138" s="2" t="str">
        <f t="shared" si="41"/>
        <v xml:space="preserve">          </v>
      </c>
      <c r="W138" s="4" t="str">
        <f t="shared" si="39"/>
        <v>-,</v>
      </c>
      <c r="X138" s="2" t="str">
        <f t="shared" si="42"/>
        <v xml:space="preserve">       </v>
      </c>
      <c r="Y138" s="5" t="str">
        <f t="shared" si="40"/>
        <v>' Automatic parking function status signal 0- not Active 1-active 2-StandBy ';</v>
      </c>
    </row>
    <row r="139" spans="2:25" x14ac:dyDescent="0.3">
      <c r="B139" s="160" t="s">
        <v>1681</v>
      </c>
      <c r="C139" s="1" t="s">
        <v>1689</v>
      </c>
      <c r="D139" s="140" t="s">
        <v>1688</v>
      </c>
      <c r="E139" s="7" t="s">
        <v>1690</v>
      </c>
      <c r="F139" s="10" t="s">
        <v>1776</v>
      </c>
      <c r="G139" s="1"/>
      <c r="H139" s="148">
        <v>0</v>
      </c>
      <c r="I139" s="2"/>
      <c r="J139" s="56">
        <v>0</v>
      </c>
      <c r="K139" s="56">
        <v>4096</v>
      </c>
      <c r="L139" s="29" t="s">
        <v>1777</v>
      </c>
      <c r="M139" s="2"/>
      <c r="N139" s="10" t="s">
        <v>19</v>
      </c>
      <c r="O139" s="145"/>
      <c r="P139" s="10" t="str">
        <f t="shared" si="36"/>
        <v>'MasPosTrq',</v>
      </c>
      <c r="Q139" s="2"/>
      <c r="R139" s="10" t="str">
        <f t="shared" si="37"/>
        <v>'single',</v>
      </c>
      <c r="S139" s="2" t="str">
        <f t="shared" si="0"/>
        <v>0,</v>
      </c>
      <c r="T139" s="2"/>
      <c r="U139" s="2" t="str">
        <f t="shared" si="38"/>
        <v>[0, 4095],</v>
      </c>
      <c r="V139" s="2" t="str">
        <f t="shared" si="41"/>
        <v xml:space="preserve">       </v>
      </c>
      <c r="W139" s="4" t="str">
        <f t="shared" si="39"/>
        <v>-,</v>
      </c>
      <c r="X139" s="2" t="str">
        <f t="shared" si="42"/>
        <v xml:space="preserve">       </v>
      </c>
      <c r="Y139" s="5" t="str">
        <f t="shared" si="40"/>
        <v>' Positive torque request from MAS ';</v>
      </c>
    </row>
    <row r="140" spans="2:25" x14ac:dyDescent="0.3">
      <c r="B140" s="160" t="s">
        <v>1681</v>
      </c>
      <c r="C140" s="1" t="s">
        <v>1683</v>
      </c>
      <c r="D140" s="140" t="s">
        <v>1684</v>
      </c>
      <c r="E140" s="7" t="s">
        <v>1691</v>
      </c>
      <c r="F140" s="10" t="s">
        <v>1775</v>
      </c>
      <c r="G140" s="1"/>
      <c r="H140" s="148">
        <v>0</v>
      </c>
      <c r="I140" s="2"/>
      <c r="J140" s="29">
        <v>0</v>
      </c>
      <c r="K140" s="29">
        <v>7</v>
      </c>
      <c r="L140" s="29" t="s">
        <v>1777</v>
      </c>
      <c r="M140" s="2"/>
      <c r="N140" s="10" t="s">
        <v>19</v>
      </c>
      <c r="O140" s="145"/>
      <c r="P140" s="10" t="str">
        <f t="shared" si="36"/>
        <v>'MasNegTrq',</v>
      </c>
      <c r="Q140" s="2"/>
      <c r="R140" s="10" t="str">
        <f t="shared" si="37"/>
        <v>'single',</v>
      </c>
      <c r="S140" s="2" t="str">
        <f t="shared" si="0"/>
        <v>0,</v>
      </c>
      <c r="T140" s="2"/>
      <c r="U140" s="2" t="str">
        <f t="shared" si="38"/>
        <v>[-4095, 0],</v>
      </c>
      <c r="V140" s="2" t="str">
        <f t="shared" si="41"/>
        <v xml:space="preserve">      </v>
      </c>
      <c r="W140" s="4" t="str">
        <f t="shared" si="39"/>
        <v>-,</v>
      </c>
      <c r="X140" s="2" t="str">
        <f t="shared" si="42"/>
        <v xml:space="preserve">       </v>
      </c>
      <c r="Y140" s="5" t="str">
        <f t="shared" si="40"/>
        <v>' Negative torque request from MAS ';</v>
      </c>
    </row>
    <row r="141" spans="2:25" s="8" customFormat="1" x14ac:dyDescent="0.3">
      <c r="B141" s="160" t="s">
        <v>1681</v>
      </c>
      <c r="C141" s="1" t="s">
        <v>1070</v>
      </c>
      <c r="D141" s="103" t="s">
        <v>1140</v>
      </c>
      <c r="E141" s="7" t="s">
        <v>1076</v>
      </c>
      <c r="F141" s="10" t="s">
        <v>1775</v>
      </c>
      <c r="G141" s="1"/>
      <c r="H141" s="148">
        <v>0</v>
      </c>
      <c r="I141" s="2"/>
      <c r="J141" s="29">
        <v>0</v>
      </c>
      <c r="K141" s="29">
        <v>2</v>
      </c>
      <c r="L141" s="29" t="s">
        <v>1777</v>
      </c>
      <c r="M141" s="1"/>
      <c r="N141" s="1"/>
      <c r="O141" s="145"/>
      <c r="P141" s="1" t="str">
        <f>"    %"&amp;B145</f>
        <v xml:space="preserve">    %MAS_FrontUSS</v>
      </c>
      <c r="Q141" s="2"/>
      <c r="R141" s="10"/>
      <c r="S141" s="1"/>
      <c r="T141" s="1"/>
      <c r="U141" s="1"/>
      <c r="V141" s="1"/>
      <c r="W141" s="13"/>
      <c r="X141" s="1"/>
      <c r="Y141" s="6"/>
    </row>
    <row r="142" spans="2:25" x14ac:dyDescent="0.3">
      <c r="B142" s="160" t="s">
        <v>1681</v>
      </c>
      <c r="C142" s="1" t="s">
        <v>1071</v>
      </c>
      <c r="D142" s="103" t="s">
        <v>1141</v>
      </c>
      <c r="E142" s="7" t="s">
        <v>1074</v>
      </c>
      <c r="F142" s="10" t="s">
        <v>1776</v>
      </c>
      <c r="G142" s="1"/>
      <c r="H142" s="148">
        <v>0</v>
      </c>
      <c r="I142" s="2"/>
      <c r="J142" s="29">
        <v>0</v>
      </c>
      <c r="K142" s="29">
        <v>4095</v>
      </c>
      <c r="L142" s="29" t="s">
        <v>1777</v>
      </c>
      <c r="M142" s="2"/>
      <c r="N142" s="10" t="s">
        <v>19</v>
      </c>
      <c r="O142" s="145"/>
      <c r="P142" s="10" t="str">
        <f>"'"&amp;C145&amp;"'"&amp;","</f>
        <v>'ParkDistFront1',</v>
      </c>
      <c r="Q142" s="2"/>
      <c r="R142" s="10" t="str">
        <f>"'"&amp;F145&amp;"',"</f>
        <v>'uint8',</v>
      </c>
      <c r="S142" s="2" t="str">
        <f t="shared" si="0"/>
        <v>0,</v>
      </c>
      <c r="T142" s="2"/>
      <c r="U142" s="2" t="str">
        <f>"["&amp;J145&amp;", "&amp;LEFT(K145,7)&amp;"]"&amp;","</f>
        <v>[0, 255],</v>
      </c>
      <c r="V142" s="2" t="str">
        <f>REPT(" ", (13-LEN(U142)))</f>
        <v xml:space="preserve">    </v>
      </c>
      <c r="W142" s="4" t="str">
        <f>IF(L145="[]","''",(IF(L145="'-'","''",L145)))&amp;","</f>
        <v>cm,</v>
      </c>
      <c r="X142" s="2" t="str">
        <f t="shared" ref="X142:X150" si="43">REPT(" ", (9-LEN(W142)))</f>
        <v xml:space="preserve">      </v>
      </c>
      <c r="Y142" s="5" t="str">
        <f>"'"&amp;IF(E145="[]","-"," "&amp;(CLEAN(E145))&amp;" ")&amp;"'"&amp;";"</f>
        <v>' Front outer left ';</v>
      </c>
    </row>
    <row r="143" spans="2:25" x14ac:dyDescent="0.3">
      <c r="B143" s="160" t="s">
        <v>1681</v>
      </c>
      <c r="C143" s="1" t="s">
        <v>1072</v>
      </c>
      <c r="D143" s="103" t="s">
        <v>1142</v>
      </c>
      <c r="E143" s="7" t="s">
        <v>1073</v>
      </c>
      <c r="F143" s="10" t="s">
        <v>1776</v>
      </c>
      <c r="G143" s="1"/>
      <c r="H143" s="148">
        <v>0</v>
      </c>
      <c r="I143" s="2"/>
      <c r="J143" s="29">
        <v>-4095</v>
      </c>
      <c r="K143" s="29">
        <v>0</v>
      </c>
      <c r="L143" s="29" t="s">
        <v>1777</v>
      </c>
      <c r="M143" s="2"/>
      <c r="N143" s="10" t="s">
        <v>19</v>
      </c>
      <c r="O143" s="145"/>
      <c r="P143" s="10" t="str">
        <f>"'"&amp;C146&amp;"'"&amp;","</f>
        <v>'ParkDistFront2',</v>
      </c>
      <c r="Q143" s="2"/>
      <c r="R143" s="10" t="str">
        <f>"'"&amp;F146&amp;"',"</f>
        <v>'uint8',</v>
      </c>
      <c r="S143" s="2" t="str">
        <f t="shared" si="0"/>
        <v>0,</v>
      </c>
      <c r="T143" s="2"/>
      <c r="U143" s="2" t="str">
        <f>"["&amp;J146&amp;", "&amp;LEFT(K146,7)&amp;"]"&amp;","</f>
        <v>[0, 255],</v>
      </c>
      <c r="V143" s="2" t="str">
        <f t="shared" ref="V143:V150" si="44">REPT(" ", (13-LEN(U143)))</f>
        <v xml:space="preserve">    </v>
      </c>
      <c r="W143" s="4" t="str">
        <f>IF(L146="[]","''",(IF(L146="'-'","''",L146)))&amp;","</f>
        <v>cm,</v>
      </c>
      <c r="X143" s="2" t="str">
        <f t="shared" si="43"/>
        <v xml:space="preserve">      </v>
      </c>
      <c r="Y143" s="5" t="str">
        <f>"'"&amp;IF(E146="[]","-"," "&amp;(CLEAN(E146))&amp;" ")&amp;"'"&amp;";"</f>
        <v>' Front inner left ';</v>
      </c>
    </row>
    <row r="144" spans="2:25" x14ac:dyDescent="0.3">
      <c r="B144" s="157"/>
      <c r="C144" s="1"/>
      <c r="D144" s="104"/>
      <c r="F144" s="1"/>
      <c r="G144" s="1"/>
      <c r="H144" s="149"/>
      <c r="I144" s="1"/>
      <c r="J144" s="128"/>
      <c r="K144" s="128"/>
      <c r="L144" s="128"/>
      <c r="M144" s="2"/>
      <c r="N144" s="10" t="s">
        <v>19</v>
      </c>
      <c r="O144" s="145"/>
      <c r="P144" s="10" t="str">
        <f>"'"&amp;C147&amp;"'"&amp;","</f>
        <v>'ParkDistFront3',</v>
      </c>
      <c r="Q144" s="2"/>
      <c r="R144" s="10" t="str">
        <f>"'"&amp;F147&amp;"',"</f>
        <v>'uint8',</v>
      </c>
      <c r="S144" s="2" t="str">
        <f t="shared" si="0"/>
        <v>0,</v>
      </c>
      <c r="T144" s="2"/>
      <c r="U144" s="2" t="str">
        <f>"["&amp;J147&amp;", "&amp;LEFT(K147,7)&amp;"]"&amp;","</f>
        <v>[0, 255],</v>
      </c>
      <c r="V144" s="2" t="str">
        <f t="shared" si="44"/>
        <v xml:space="preserve">    </v>
      </c>
      <c r="W144" s="4" t="str">
        <f>IF(L147="[]","''",(IF(L147="'-'","''",L147)))&amp;","</f>
        <v>cm,</v>
      </c>
      <c r="X144" s="2" t="str">
        <f t="shared" si="43"/>
        <v xml:space="preserve">      </v>
      </c>
      <c r="Y144" s="5" t="str">
        <f>"'"&amp;IF(E147="[]","-"," "&amp;(CLEAN(E147))&amp;" ")&amp;"'"&amp;";"</f>
        <v>' Front inner Right ';</v>
      </c>
    </row>
    <row r="145" spans="2:25" x14ac:dyDescent="0.3">
      <c r="B145" s="160" t="s">
        <v>1692</v>
      </c>
      <c r="C145" s="12" t="s">
        <v>1154</v>
      </c>
      <c r="D145" s="171" t="s">
        <v>1746</v>
      </c>
      <c r="E145" s="15" t="s">
        <v>1177</v>
      </c>
      <c r="F145" s="10" t="s">
        <v>1775</v>
      </c>
      <c r="G145" s="1"/>
      <c r="H145" s="150">
        <v>0</v>
      </c>
      <c r="I145" s="2"/>
      <c r="J145" s="29">
        <v>0</v>
      </c>
      <c r="K145" s="29">
        <v>255</v>
      </c>
      <c r="L145" s="29" t="s">
        <v>2975</v>
      </c>
      <c r="M145" s="2"/>
      <c r="N145" s="10" t="s">
        <v>19</v>
      </c>
      <c r="O145" s="145"/>
      <c r="P145" s="10" t="str">
        <f>"'"&amp;C148&amp;"'"&amp;","</f>
        <v>'ParkDistFront4',</v>
      </c>
      <c r="Q145" s="2"/>
      <c r="R145" s="10" t="str">
        <f>"'"&amp;F148&amp;"',"</f>
        <v>'uint8',</v>
      </c>
      <c r="S145" s="2" t="str">
        <f t="shared" si="0"/>
        <v>0,</v>
      </c>
      <c r="T145" s="2"/>
      <c r="U145" s="2" t="str">
        <f>"["&amp;J148&amp;", "&amp;LEFT(K148,7)&amp;"]"&amp;","</f>
        <v>[0, 255],</v>
      </c>
      <c r="V145" s="2" t="str">
        <f t="shared" si="44"/>
        <v xml:space="preserve">    </v>
      </c>
      <c r="W145" s="4" t="str">
        <f>IF(L148="[]","''",(IF(L148="'-'","''",L148)))&amp;","</f>
        <v>cm,</v>
      </c>
      <c r="X145" s="2" t="str">
        <f t="shared" si="43"/>
        <v xml:space="preserve">      </v>
      </c>
      <c r="Y145" s="5" t="str">
        <f>"'"&amp;IF(E148="[]","-"," "&amp;(CLEAN(E148))&amp;" ")&amp;"'"&amp;";"</f>
        <v>' Front outer Right ';</v>
      </c>
    </row>
    <row r="146" spans="2:25" x14ac:dyDescent="0.3">
      <c r="B146" s="160" t="s">
        <v>1692</v>
      </c>
      <c r="C146" s="12" t="s">
        <v>1165</v>
      </c>
      <c r="D146" s="171" t="s">
        <v>1747</v>
      </c>
      <c r="E146" s="15" t="s">
        <v>1180</v>
      </c>
      <c r="F146" s="10" t="s">
        <v>1775</v>
      </c>
      <c r="G146" s="1"/>
      <c r="H146" s="150">
        <v>0</v>
      </c>
      <c r="I146" s="2"/>
      <c r="J146" s="29">
        <v>0</v>
      </c>
      <c r="K146" s="29">
        <v>255</v>
      </c>
      <c r="L146" s="29" t="s">
        <v>2975</v>
      </c>
      <c r="P146" s="1" t="str">
        <f>"    %"&amp;B150</f>
        <v xml:space="preserve">    %MAS_RearUSS</v>
      </c>
      <c r="R146" s="10"/>
    </row>
    <row r="147" spans="2:25" x14ac:dyDescent="0.3">
      <c r="B147" s="160" t="s">
        <v>1692</v>
      </c>
      <c r="C147" s="12" t="s">
        <v>1166</v>
      </c>
      <c r="D147" s="171" t="s">
        <v>1748</v>
      </c>
      <c r="E147" s="15" t="s">
        <v>1179</v>
      </c>
      <c r="F147" s="10" t="s">
        <v>1775</v>
      </c>
      <c r="G147" s="1"/>
      <c r="H147" s="150">
        <v>0</v>
      </c>
      <c r="I147" s="2"/>
      <c r="J147" s="29">
        <v>0</v>
      </c>
      <c r="K147" s="29">
        <v>255</v>
      </c>
      <c r="L147" s="29" t="s">
        <v>2975</v>
      </c>
      <c r="M147" s="2"/>
      <c r="N147" s="10" t="s">
        <v>19</v>
      </c>
      <c r="O147" s="145"/>
      <c r="P147" s="10" t="str">
        <f>"'"&amp;C150&amp;"'"&amp;","</f>
        <v>'ParkDistRear1',</v>
      </c>
      <c r="Q147" s="2"/>
      <c r="R147" s="10" t="str">
        <f>"'"&amp;F150&amp;"',"</f>
        <v>'uint8',</v>
      </c>
      <c r="S147" s="2" t="str">
        <f t="shared" si="0"/>
        <v>0,</v>
      </c>
      <c r="T147" s="2"/>
      <c r="U147" s="2" t="str">
        <f>"["&amp;J150&amp;", "&amp;LEFT(K150,7)&amp;"]"&amp;","</f>
        <v>[0, 255],</v>
      </c>
      <c r="V147" s="2" t="str">
        <f t="shared" si="44"/>
        <v xml:space="preserve">    </v>
      </c>
      <c r="W147" s="4" t="str">
        <f>IF(L150="[]","''",(IF(L150="'-'","''",L150)))&amp;","</f>
        <v>cm,</v>
      </c>
      <c r="X147" s="2" t="str">
        <f t="shared" si="43"/>
        <v xml:space="preserve">      </v>
      </c>
      <c r="Y147" s="5" t="str">
        <f>"'"&amp;IF(E150="[]","-"," "&amp;(CLEAN(E150))&amp;" ")&amp;"'"&amp;";"</f>
        <v>' Rear outer left ';</v>
      </c>
    </row>
    <row r="148" spans="2:25" x14ac:dyDescent="0.3">
      <c r="B148" s="160" t="s">
        <v>1692</v>
      </c>
      <c r="C148" s="12" t="s">
        <v>1167</v>
      </c>
      <c r="D148" s="171" t="s">
        <v>1749</v>
      </c>
      <c r="E148" s="15" t="s">
        <v>1178</v>
      </c>
      <c r="F148" s="10" t="s">
        <v>1775</v>
      </c>
      <c r="G148" s="1"/>
      <c r="H148" s="149">
        <v>0</v>
      </c>
      <c r="I148" s="2"/>
      <c r="J148" s="29">
        <v>0</v>
      </c>
      <c r="K148" s="29">
        <v>255</v>
      </c>
      <c r="L148" s="29" t="s">
        <v>2975</v>
      </c>
      <c r="M148" s="2"/>
      <c r="N148" s="10" t="s">
        <v>19</v>
      </c>
      <c r="O148" s="145"/>
      <c r="P148" s="10" t="str">
        <f>"'"&amp;C151&amp;"'"&amp;","</f>
        <v>'ParkDistRear2',</v>
      </c>
      <c r="Q148" s="2"/>
      <c r="R148" s="10" t="str">
        <f>"'"&amp;F151&amp;"',"</f>
        <v>'uint8',</v>
      </c>
      <c r="S148" s="2" t="str">
        <f t="shared" si="0"/>
        <v>0,</v>
      </c>
      <c r="T148" s="2"/>
      <c r="U148" s="2" t="str">
        <f>"["&amp;J151&amp;", "&amp;LEFT(K151,7)&amp;"]"&amp;","</f>
        <v>[0, 255],</v>
      </c>
      <c r="V148" s="2" t="str">
        <f t="shared" si="44"/>
        <v xml:space="preserve">    </v>
      </c>
      <c r="W148" s="4" t="str">
        <f>IF(L151="[]","''",(IF(L151="'-'","''",L151)))&amp;","</f>
        <v>cm,</v>
      </c>
      <c r="X148" s="2" t="str">
        <f t="shared" si="43"/>
        <v xml:space="preserve">      </v>
      </c>
      <c r="Y148" s="5" t="str">
        <f>"'"&amp;IF(E151="[]","-"," "&amp;(CLEAN(E151))&amp;" ")&amp;"'"&amp;";"</f>
        <v>' Rear inner left ';</v>
      </c>
    </row>
    <row r="149" spans="2:25" x14ac:dyDescent="0.3">
      <c r="F149" s="8"/>
      <c r="J149" s="218"/>
      <c r="K149" s="218"/>
      <c r="L149" s="218"/>
      <c r="M149" s="2"/>
      <c r="N149" s="10" t="s">
        <v>19</v>
      </c>
      <c r="O149" s="145"/>
      <c r="P149" s="10" t="str">
        <f>"'"&amp;C152&amp;"'"&amp;","</f>
        <v>'ParkDistRear3',</v>
      </c>
      <c r="Q149" s="2"/>
      <c r="R149" s="10" t="str">
        <f>"'"&amp;F152&amp;"',"</f>
        <v>'uint8',</v>
      </c>
      <c r="S149" s="2" t="str">
        <f t="shared" si="0"/>
        <v>0,</v>
      </c>
      <c r="T149" s="2"/>
      <c r="U149" s="2" t="str">
        <f>"["&amp;J152&amp;", "&amp;LEFT(K152,7)&amp;"]"&amp;","</f>
        <v>[0, 255],</v>
      </c>
      <c r="V149" s="2" t="str">
        <f t="shared" si="44"/>
        <v xml:space="preserve">    </v>
      </c>
      <c r="W149" s="4" t="str">
        <f>IF(L152="[]","''",(IF(L152="'-'","''",L152)))&amp;","</f>
        <v>cm,</v>
      </c>
      <c r="X149" s="2" t="str">
        <f t="shared" si="43"/>
        <v xml:space="preserve">      </v>
      </c>
      <c r="Y149" s="5" t="str">
        <f>"'"&amp;IF(E152="[]","-"," "&amp;(CLEAN(E152))&amp;" ")&amp;"'"&amp;";"</f>
        <v>' Rear inner right ';</v>
      </c>
    </row>
    <row r="150" spans="2:25" x14ac:dyDescent="0.3">
      <c r="B150" s="160" t="s">
        <v>1693</v>
      </c>
      <c r="C150" s="12" t="s">
        <v>1173</v>
      </c>
      <c r="D150" s="171" t="s">
        <v>1750</v>
      </c>
      <c r="E150" s="15" t="s">
        <v>1181</v>
      </c>
      <c r="F150" s="10" t="s">
        <v>1775</v>
      </c>
      <c r="G150" s="1"/>
      <c r="H150" s="149">
        <v>0</v>
      </c>
      <c r="I150" s="2"/>
      <c r="J150" s="29">
        <v>0</v>
      </c>
      <c r="K150" s="29">
        <v>255</v>
      </c>
      <c r="L150" s="29" t="s">
        <v>2975</v>
      </c>
      <c r="M150" s="2"/>
      <c r="N150" s="10" t="s">
        <v>19</v>
      </c>
      <c r="O150" s="145"/>
      <c r="P150" s="10" t="str">
        <f>"'"&amp;C153&amp;"'"&amp;","</f>
        <v>'ParkDistRear4',</v>
      </c>
      <c r="Q150" s="2"/>
      <c r="R150" s="10" t="str">
        <f>"'"&amp;F153&amp;"',"</f>
        <v>'uint8',</v>
      </c>
      <c r="S150" s="2" t="str">
        <f t="shared" si="0"/>
        <v>0,</v>
      </c>
      <c r="T150" s="2"/>
      <c r="U150" s="2" t="str">
        <f>"["&amp;J153&amp;", "&amp;LEFT(K153,7)&amp;"]"&amp;","</f>
        <v>[0, 255],</v>
      </c>
      <c r="V150" s="2" t="str">
        <f t="shared" si="44"/>
        <v xml:space="preserve">    </v>
      </c>
      <c r="W150" s="4" t="str">
        <f>IF(L153="[]","''",(IF(L153="'-'","''",L153)))&amp;","</f>
        <v>cm,</v>
      </c>
      <c r="X150" s="2" t="str">
        <f t="shared" si="43"/>
        <v xml:space="preserve">      </v>
      </c>
      <c r="Y150" s="5" t="str">
        <f>"'"&amp;IF(E153="[]","-"," "&amp;(CLEAN(E153))&amp;" ")&amp;"'"&amp;";"</f>
        <v>' Rear outer left ';</v>
      </c>
    </row>
    <row r="151" spans="2:25" x14ac:dyDescent="0.3">
      <c r="B151" s="160" t="s">
        <v>1693</v>
      </c>
      <c r="C151" s="12" t="s">
        <v>1174</v>
      </c>
      <c r="D151" s="171" t="s">
        <v>1751</v>
      </c>
      <c r="E151" s="15" t="s">
        <v>1182</v>
      </c>
      <c r="F151" s="10" t="s">
        <v>1775</v>
      </c>
      <c r="G151" s="1"/>
      <c r="H151" s="149">
        <v>0</v>
      </c>
      <c r="I151" s="2"/>
      <c r="J151" s="29">
        <v>0</v>
      </c>
      <c r="K151" s="29">
        <v>255</v>
      </c>
      <c r="L151" s="29" t="s">
        <v>2975</v>
      </c>
      <c r="M151" s="1"/>
      <c r="N151" s="1"/>
      <c r="O151" s="1"/>
      <c r="P151" s="1" t="str">
        <f>"    %"&amp;B155</f>
        <v xml:space="preserve">    %MAS_SideUSS</v>
      </c>
      <c r="Q151" s="1"/>
      <c r="R151" s="10"/>
      <c r="S151" s="1"/>
      <c r="T151" s="1"/>
      <c r="U151" s="1"/>
      <c r="V151" s="1"/>
      <c r="W151" s="13"/>
      <c r="X151" s="1"/>
      <c r="Y151" s="6"/>
    </row>
    <row r="152" spans="2:25" x14ac:dyDescent="0.3">
      <c r="B152" s="160" t="s">
        <v>1693</v>
      </c>
      <c r="C152" s="12" t="s">
        <v>1175</v>
      </c>
      <c r="D152" s="171" t="s">
        <v>1752</v>
      </c>
      <c r="E152" s="7" t="s">
        <v>1183</v>
      </c>
      <c r="F152" s="10" t="s">
        <v>1775</v>
      </c>
      <c r="G152" s="1"/>
      <c r="H152" s="149">
        <v>0</v>
      </c>
      <c r="I152" s="2"/>
      <c r="J152" s="29">
        <v>0</v>
      </c>
      <c r="K152" s="29">
        <v>255</v>
      </c>
      <c r="L152" s="29" t="s">
        <v>2975</v>
      </c>
      <c r="M152" s="2"/>
      <c r="N152" s="10" t="s">
        <v>19</v>
      </c>
      <c r="O152" s="145"/>
      <c r="P152" s="10" t="str">
        <f>"'"&amp;C155&amp;"'"&amp;","</f>
        <v>'ParkDistFrontLeftSide',</v>
      </c>
      <c r="Q152" s="2"/>
      <c r="R152" s="10" t="str">
        <f>"'"&amp;F155&amp;"',"</f>
        <v>'single',</v>
      </c>
      <c r="S152" s="2" t="str">
        <f t="shared" si="0"/>
        <v>0,</v>
      </c>
      <c r="T152" s="2"/>
      <c r="U152" s="2" t="str">
        <f>"["&amp;J155&amp;", "&amp;LEFT(K155,7)&amp;"]"&amp;","</f>
        <v>[0, 4095],</v>
      </c>
      <c r="V152" s="2" t="str">
        <f>REPT(" ", (13-LEN(U152)))</f>
        <v xml:space="preserve">   </v>
      </c>
      <c r="W152" s="4" t="str">
        <f>IF(L155="[]","''",(IF(L155="'-'","''",L155)))&amp;","</f>
        <v>mm,</v>
      </c>
      <c r="X152" s="2" t="str">
        <f>REPT(" ", (9-LEN(W152)))</f>
        <v xml:space="preserve">      </v>
      </c>
      <c r="Y152" s="5" t="str">
        <f>"'"&amp;IF(E155="[]","-"," "&amp;(CLEAN(E155))&amp;" ")&amp;"'"&amp;";"</f>
        <v>' Front Side left mm ';</v>
      </c>
    </row>
    <row r="153" spans="2:25" x14ac:dyDescent="0.3">
      <c r="B153" s="160" t="s">
        <v>1693</v>
      </c>
      <c r="C153" s="12" t="s">
        <v>1176</v>
      </c>
      <c r="D153" s="171" t="s">
        <v>1753</v>
      </c>
      <c r="E153" s="15" t="s">
        <v>1181</v>
      </c>
      <c r="F153" s="10" t="s">
        <v>1775</v>
      </c>
      <c r="G153" s="1"/>
      <c r="H153" s="149">
        <v>0</v>
      </c>
      <c r="I153" s="2"/>
      <c r="J153" s="29">
        <v>0</v>
      </c>
      <c r="K153" s="29">
        <v>255</v>
      </c>
      <c r="L153" s="29" t="s">
        <v>2975</v>
      </c>
      <c r="M153" s="2"/>
      <c r="N153" s="10" t="s">
        <v>19</v>
      </c>
      <c r="O153" s="145"/>
      <c r="P153" s="10" t="str">
        <f>"'"&amp;C156&amp;"'"&amp;","</f>
        <v>'ParkDistFrontRightSide',</v>
      </c>
      <c r="Q153" s="2"/>
      <c r="R153" s="10" t="str">
        <f>"'"&amp;F156&amp;"',"</f>
        <v>'single',</v>
      </c>
      <c r="S153" s="2" t="str">
        <f t="shared" si="0"/>
        <v>0,</v>
      </c>
      <c r="T153" s="2"/>
      <c r="U153" s="2" t="str">
        <f>"["&amp;J156&amp;", "&amp;LEFT(K156,7)&amp;"]"&amp;","</f>
        <v>[0, 4095],</v>
      </c>
      <c r="V153" s="2" t="str">
        <f>REPT(" ", (13-LEN(U153)))</f>
        <v xml:space="preserve">   </v>
      </c>
      <c r="W153" s="4" t="str">
        <f>IF(L156="[]","''",(IF(L156="'-'","''",L156)))&amp;","</f>
        <v>mm,</v>
      </c>
      <c r="X153" s="2" t="str">
        <f>REPT(" ", (9-LEN(W153)))</f>
        <v xml:space="preserve">      </v>
      </c>
      <c r="Y153" s="5" t="str">
        <f>"'"&amp;IF(E156="[]","-"," "&amp;(CLEAN(E156))&amp;" ")&amp;"'"&amp;";"</f>
        <v>' Front Side Right mm ';</v>
      </c>
    </row>
    <row r="154" spans="2:25" x14ac:dyDescent="0.3">
      <c r="B154" s="157"/>
      <c r="C154" s="12"/>
      <c r="D154" s="171"/>
      <c r="E154" s="15"/>
      <c r="F154" s="1"/>
      <c r="G154" s="1"/>
      <c r="H154" s="149"/>
      <c r="I154" s="1"/>
      <c r="J154" s="134"/>
      <c r="K154" s="134"/>
      <c r="L154" s="134"/>
      <c r="M154" s="2"/>
      <c r="N154" s="10" t="s">
        <v>19</v>
      </c>
      <c r="O154" s="145"/>
      <c r="P154" s="10" t="str">
        <f>"'"&amp;C157&amp;"'"&amp;","</f>
        <v>'ParkDistRearLeftSide',</v>
      </c>
      <c r="Q154" s="2"/>
      <c r="R154" s="10" t="str">
        <f>"'"&amp;F157&amp;"',"</f>
        <v>'single',</v>
      </c>
      <c r="S154" s="2" t="str">
        <f t="shared" si="0"/>
        <v>0,</v>
      </c>
      <c r="T154" s="2"/>
      <c r="U154" s="2" t="str">
        <f>"["&amp;J157&amp;", "&amp;LEFT(K157,7)&amp;"]"&amp;","</f>
        <v>[0, 4095],</v>
      </c>
      <c r="V154" s="2" t="str">
        <f>REPT(" ", (13-LEN(U154)))</f>
        <v xml:space="preserve">   </v>
      </c>
      <c r="W154" s="4" t="str">
        <f>IF(L157="[]","''",(IF(L157="'-'","''",L157)))&amp;","</f>
        <v>mm,</v>
      </c>
      <c r="X154" s="2" t="str">
        <f>REPT(" ", (9-LEN(W154)))</f>
        <v xml:space="preserve">      </v>
      </c>
      <c r="Y154" s="5" t="str">
        <f>"'"&amp;IF(E157="[]","-"," "&amp;(CLEAN(E157))&amp;" ")&amp;"'"&amp;";"</f>
        <v>' Rear Side left mm ';</v>
      </c>
    </row>
    <row r="155" spans="2:25" x14ac:dyDescent="0.3">
      <c r="B155" s="160" t="s">
        <v>1741</v>
      </c>
      <c r="C155" s="12" t="s">
        <v>1155</v>
      </c>
      <c r="D155" s="171" t="s">
        <v>1742</v>
      </c>
      <c r="E155" s="15" t="s">
        <v>1754</v>
      </c>
      <c r="F155" s="10" t="s">
        <v>1776</v>
      </c>
      <c r="G155" s="1"/>
      <c r="H155" s="149">
        <v>0</v>
      </c>
      <c r="I155" s="2"/>
      <c r="J155" s="29">
        <v>0</v>
      </c>
      <c r="K155" s="29">
        <v>4095</v>
      </c>
      <c r="L155" s="30" t="s">
        <v>1785</v>
      </c>
      <c r="M155" s="2"/>
      <c r="N155" s="10" t="s">
        <v>19</v>
      </c>
      <c r="O155" s="145"/>
      <c r="P155" s="10" t="str">
        <f>"'"&amp;C158&amp;"'"&amp;","</f>
        <v>'ParkDistRearRightSide',</v>
      </c>
      <c r="Q155" s="2"/>
      <c r="R155" s="10" t="str">
        <f>"'"&amp;F158&amp;"',"</f>
        <v>'single',</v>
      </c>
      <c r="S155" s="2" t="str">
        <f t="shared" si="0"/>
        <v>0,</v>
      </c>
      <c r="T155" s="2"/>
      <c r="U155" s="2" t="str">
        <f>"["&amp;J158&amp;", "&amp;LEFT(K158,7)&amp;"]"&amp;","</f>
        <v>[0, 4095],</v>
      </c>
      <c r="V155" s="2" t="str">
        <f>REPT(" ", (13-LEN(U155)))</f>
        <v xml:space="preserve">   </v>
      </c>
      <c r="W155" s="4" t="str">
        <f>IF(L158="[]","''",(IF(L158="'-'","''",L158)))&amp;","</f>
        <v>mm,</v>
      </c>
      <c r="X155" s="2" t="str">
        <f>REPT(" ", (9-LEN(W155)))</f>
        <v xml:space="preserve">      </v>
      </c>
      <c r="Y155" s="5" t="str">
        <f>"'"&amp;IF(E158="[]","-"," "&amp;(CLEAN(E158))&amp;" ")&amp;"'"&amp;";"</f>
        <v>' Rear Side Right mm ';</v>
      </c>
    </row>
    <row r="156" spans="2:25" s="8" customFormat="1" x14ac:dyDescent="0.3">
      <c r="B156" s="160" t="s">
        <v>1741</v>
      </c>
      <c r="C156" s="12" t="s">
        <v>1156</v>
      </c>
      <c r="D156" s="171" t="s">
        <v>1743</v>
      </c>
      <c r="E156" s="15" t="s">
        <v>1755</v>
      </c>
      <c r="F156" s="10" t="s">
        <v>1776</v>
      </c>
      <c r="G156" s="1"/>
      <c r="H156" s="149">
        <v>0</v>
      </c>
      <c r="I156" s="2"/>
      <c r="J156" s="29">
        <v>0</v>
      </c>
      <c r="K156" s="29">
        <v>4095</v>
      </c>
      <c r="L156" s="30" t="s">
        <v>1785</v>
      </c>
      <c r="M156" s="1"/>
      <c r="N156" s="1"/>
      <c r="O156" s="145"/>
      <c r="P156" s="1" t="str">
        <f>"    %"&amp;B160</f>
        <v xml:space="preserve">    %HLL_STATE</v>
      </c>
      <c r="Q156" s="2"/>
      <c r="R156" s="10"/>
      <c r="S156" s="1"/>
      <c r="T156" s="1"/>
      <c r="U156" s="1"/>
      <c r="V156" s="1"/>
      <c r="W156" s="13"/>
      <c r="X156" s="1"/>
      <c r="Y156" s="1"/>
    </row>
    <row r="157" spans="2:25" x14ac:dyDescent="0.3">
      <c r="B157" s="160" t="s">
        <v>1741</v>
      </c>
      <c r="C157" s="12" t="s">
        <v>1157</v>
      </c>
      <c r="D157" s="171" t="s">
        <v>1744</v>
      </c>
      <c r="E157" s="15" t="s">
        <v>1756</v>
      </c>
      <c r="F157" s="10" t="s">
        <v>1776</v>
      </c>
      <c r="G157" s="1"/>
      <c r="H157" s="149">
        <v>0</v>
      </c>
      <c r="I157" s="2"/>
      <c r="J157" s="29">
        <v>0</v>
      </c>
      <c r="K157" s="29">
        <v>4095</v>
      </c>
      <c r="L157" s="30" t="s">
        <v>1785</v>
      </c>
      <c r="M157" s="2"/>
      <c r="N157" s="10" t="s">
        <v>19</v>
      </c>
      <c r="O157" s="145"/>
      <c r="P157" s="10" t="str">
        <f>"'"&amp;C160&amp;"'"&amp;","</f>
        <v>'CorrectorActValLeft',</v>
      </c>
      <c r="Q157" s="2"/>
      <c r="R157" s="10" t="str">
        <f>"'"&amp;F160&amp;"',"</f>
        <v>'uint8',</v>
      </c>
      <c r="S157" s="2" t="str">
        <f t="shared" si="0"/>
        <v>0,</v>
      </c>
      <c r="T157" s="2"/>
      <c r="U157" s="2" t="str">
        <f>"["&amp;J160&amp;", "&amp;LEFT(K160,7)&amp;"]"&amp;","</f>
        <v>[0, 255],</v>
      </c>
      <c r="V157" s="2" t="str">
        <f>REPT(" ", (15-LEN(U157)))</f>
        <v xml:space="preserve">      </v>
      </c>
      <c r="W157" s="4" t="str">
        <f>IF(L160="[]","''",(IF(L160="'-'","''",L160)))&amp;","</f>
        <v>-,</v>
      </c>
      <c r="X157" s="2" t="str">
        <f>REPT(" ", (9-LEN(W157)))</f>
        <v xml:space="preserve">       </v>
      </c>
      <c r="Y157" s="5" t="str">
        <f>"'"&amp;IF(E160="[]","-"," "&amp;(CLEAN(E160))&amp;" ")&amp;"'"&amp;";"</f>
        <v>' Actual Value of Left Headlight Corrector ';</v>
      </c>
    </row>
    <row r="158" spans="2:25" s="8" customFormat="1" x14ac:dyDescent="0.3">
      <c r="B158" s="160" t="s">
        <v>1741</v>
      </c>
      <c r="C158" s="12" t="s">
        <v>1158</v>
      </c>
      <c r="D158" s="171" t="s">
        <v>1745</v>
      </c>
      <c r="E158" s="15" t="s">
        <v>1757</v>
      </c>
      <c r="F158" s="10" t="s">
        <v>1776</v>
      </c>
      <c r="G158" s="1"/>
      <c r="H158" s="149">
        <v>0</v>
      </c>
      <c r="I158" s="2"/>
      <c r="J158" s="29">
        <v>0</v>
      </c>
      <c r="K158" s="29">
        <v>4095</v>
      </c>
      <c r="L158" s="30" t="s">
        <v>1785</v>
      </c>
      <c r="M158" s="1"/>
      <c r="N158" s="1"/>
      <c r="O158" s="145"/>
      <c r="P158" s="1" t="str">
        <f>"    %"&amp;B162</f>
        <v xml:space="preserve">    %HLR_STATE</v>
      </c>
      <c r="Q158" s="2"/>
      <c r="R158" s="10"/>
      <c r="S158" s="1"/>
      <c r="T158" s="1"/>
      <c r="U158" s="1"/>
      <c r="V158" s="1"/>
      <c r="W158" s="13"/>
      <c r="X158" s="1"/>
      <c r="Y158" s="6"/>
    </row>
    <row r="159" spans="2:25" x14ac:dyDescent="0.3">
      <c r="B159" s="157"/>
      <c r="C159" s="1"/>
      <c r="D159" s="104"/>
      <c r="F159" s="1"/>
      <c r="G159" s="1"/>
      <c r="H159" s="149"/>
      <c r="I159" s="1"/>
      <c r="J159" s="128"/>
      <c r="K159" s="128"/>
      <c r="L159" s="128"/>
      <c r="M159" s="2"/>
      <c r="N159" s="10" t="s">
        <v>19</v>
      </c>
      <c r="O159" s="145"/>
      <c r="P159" s="10" t="str">
        <f>"'"&amp;C162&amp;"'"&amp;","</f>
        <v>'CorrectorActValRight',</v>
      </c>
      <c r="Q159" s="2"/>
      <c r="R159" s="10" t="str">
        <f>"'"&amp;F162&amp;"',"</f>
        <v>'uint8',</v>
      </c>
      <c r="S159" s="2" t="str">
        <f t="shared" si="0"/>
        <v>0,</v>
      </c>
      <c r="T159" s="2"/>
      <c r="U159" s="2" t="str">
        <f>"["&amp;J162&amp;", "&amp;LEFT(K162,7)&amp;"]"&amp;","</f>
        <v>[0, 255],</v>
      </c>
      <c r="V159" s="2" t="str">
        <f>REPT(" ", (15-LEN(U159)))</f>
        <v xml:space="preserve">      </v>
      </c>
      <c r="W159" s="4" t="str">
        <f>IF(L162="[]","''",(IF(L162="'-'","''",L162)))&amp;","</f>
        <v>-,</v>
      </c>
      <c r="X159" s="2" t="str">
        <f>REPT(" ", (9-LEN(W159)))</f>
        <v xml:space="preserve">       </v>
      </c>
      <c r="Y159" s="5" t="str">
        <f>"'"&amp;IF(E162="[]","-"," "&amp;(CLEAN(E162))&amp;" ")&amp;"'"&amp;";"</f>
        <v>' Actual Value of Right Headlight Corrector ';</v>
      </c>
    </row>
    <row r="160" spans="2:25" s="8" customFormat="1" x14ac:dyDescent="0.3">
      <c r="B160" s="160" t="s">
        <v>1694</v>
      </c>
      <c r="C160" s="1" t="s">
        <v>1078</v>
      </c>
      <c r="D160" s="104" t="s">
        <v>1470</v>
      </c>
      <c r="E160" s="7" t="s">
        <v>1079</v>
      </c>
      <c r="F160" s="10" t="s">
        <v>1775</v>
      </c>
      <c r="G160" s="1"/>
      <c r="H160" s="149">
        <v>0</v>
      </c>
      <c r="I160" s="2"/>
      <c r="J160" s="29">
        <v>0</v>
      </c>
      <c r="K160" s="29">
        <v>255</v>
      </c>
      <c r="L160" s="29" t="s">
        <v>1777</v>
      </c>
      <c r="M160" s="1"/>
      <c r="N160" s="1"/>
      <c r="O160" s="145"/>
      <c r="P160" s="1" t="str">
        <f>"    %"&amp;B164</f>
        <v xml:space="preserve">    %SAS_Standard</v>
      </c>
      <c r="Q160" s="2"/>
      <c r="R160" s="10"/>
      <c r="S160" s="1"/>
      <c r="T160" s="1"/>
      <c r="U160" s="1"/>
      <c r="V160" s="1"/>
      <c r="W160" s="1"/>
      <c r="X160" s="1"/>
      <c r="Y160" s="1"/>
    </row>
    <row r="161" spans="2:25" x14ac:dyDescent="0.3">
      <c r="B161" s="157"/>
      <c r="C161" s="1"/>
      <c r="D161" s="104"/>
      <c r="F161" s="1"/>
      <c r="G161" s="1"/>
      <c r="H161" s="149"/>
      <c r="I161" s="1"/>
      <c r="J161" s="128"/>
      <c r="K161" s="128"/>
      <c r="L161" s="128"/>
      <c r="M161" s="2"/>
      <c r="N161" s="10" t="s">
        <v>19</v>
      </c>
      <c r="O161" s="145"/>
      <c r="P161" s="10" t="str">
        <f>"'"&amp;C164&amp;"'"&amp;","</f>
        <v>'SasAng',</v>
      </c>
      <c r="Q161" s="2"/>
      <c r="R161" s="10" t="str">
        <f>"'"&amp;F164&amp;"',"</f>
        <v>'single',</v>
      </c>
      <c r="S161" s="2" t="str">
        <f t="shared" si="0"/>
        <v>0,</v>
      </c>
      <c r="T161" s="2"/>
      <c r="U161" s="2" t="str">
        <f>"["&amp;J164&amp;", "&amp;LEFT(K164,7)&amp;"]"&amp;","</f>
        <v>[-780, 779.9],</v>
      </c>
      <c r="V161" s="2" t="str">
        <f>REPT(" ", (17-LEN(U161)))</f>
        <v xml:space="preserve">   </v>
      </c>
      <c r="W161" s="4" t="str">
        <f>IF(L164="[]","''",(IF(L164="'-'","''",L164)))&amp;","</f>
        <v>°,</v>
      </c>
      <c r="X161" s="2" t="str">
        <f>REPT(" ", (9-LEN(W161)))</f>
        <v xml:space="preserve">       </v>
      </c>
      <c r="Y161" s="5" t="str">
        <f>"'"&amp;IF(E164="[]","-"," "&amp;(CLEAN(E164))&amp;" ")&amp;"'"&amp;";"</f>
        <v>' Steering wheel angle. Signal outputs fault value if sensor is not calibrated or sensor has detected internal failure ';</v>
      </c>
    </row>
    <row r="162" spans="2:25" x14ac:dyDescent="0.3">
      <c r="B162" s="160" t="s">
        <v>1695</v>
      </c>
      <c r="C162" s="1" t="s">
        <v>1077</v>
      </c>
      <c r="D162" s="104" t="s">
        <v>1471</v>
      </c>
      <c r="E162" s="7" t="s">
        <v>1080</v>
      </c>
      <c r="F162" s="10" t="s">
        <v>1775</v>
      </c>
      <c r="G162" s="1"/>
      <c r="H162" s="149">
        <v>0</v>
      </c>
      <c r="I162" s="2"/>
      <c r="J162" s="29">
        <v>0</v>
      </c>
      <c r="K162" s="29">
        <v>255</v>
      </c>
      <c r="L162" s="29" t="s">
        <v>1777</v>
      </c>
      <c r="M162" s="2"/>
      <c r="N162" s="10" t="s">
        <v>19</v>
      </c>
      <c r="O162" s="145"/>
      <c r="P162" s="10" t="str">
        <f>"'"&amp;C165&amp;"'"&amp;","</f>
        <v>'SasSpd',</v>
      </c>
      <c r="Q162" s="2"/>
      <c r="R162" s="10" t="str">
        <f>"'"&amp;F165&amp;"',"</f>
        <v>'single',</v>
      </c>
      <c r="S162" s="2" t="str">
        <f t="shared" si="0"/>
        <v>0,</v>
      </c>
      <c r="T162" s="2"/>
      <c r="U162" s="2" t="str">
        <f>"["&amp;J165&amp;", "&amp;LEFT(K165,7)&amp;"]"&amp;","</f>
        <v>[0, 1016],</v>
      </c>
      <c r="V162" s="2" t="str">
        <f>REPT(" ", (17-LEN(U162)))</f>
        <v xml:space="preserve">       </v>
      </c>
      <c r="W162" s="4" t="str">
        <f>IF(L165="[]","''",(IF(L165="'-'","''",L165)))&amp;","</f>
        <v>°/sec,</v>
      </c>
      <c r="X162" s="2" t="str">
        <f>REPT(" ", (9-LEN(W162)))</f>
        <v xml:space="preserve">   </v>
      </c>
      <c r="Y162" s="5" t="str">
        <f>"'"&amp;IF(E165="[]","-"," "&amp;(CLEAN(E165))&amp;" ")&amp;"'"&amp;";"</f>
        <v>' Steering Wheel rotation speed. Outputs fault value if sensor has detected internal failure. ';</v>
      </c>
    </row>
    <row r="163" spans="2:25" x14ac:dyDescent="0.3">
      <c r="B163" s="157"/>
      <c r="C163" s="1"/>
      <c r="D163" s="104"/>
      <c r="F163" s="1"/>
      <c r="G163" s="1"/>
      <c r="H163" s="149"/>
      <c r="I163" s="1"/>
      <c r="J163" s="128"/>
      <c r="K163" s="128"/>
      <c r="L163" s="128"/>
      <c r="M163" s="2"/>
      <c r="N163" s="10" t="s">
        <v>19</v>
      </c>
      <c r="O163" s="145"/>
      <c r="P163" s="10" t="str">
        <f>"'"&amp;C166&amp;"'"&amp;","</f>
        <v>'SasCalSt',</v>
      </c>
      <c r="Q163" s="2"/>
      <c r="R163" s="10" t="str">
        <f>"'"&amp;F166&amp;"',"</f>
        <v>'uint8',</v>
      </c>
      <c r="S163" s="2" t="str">
        <f t="shared" si="0"/>
        <v>0,</v>
      </c>
      <c r="T163" s="2"/>
      <c r="U163" s="2" t="str">
        <f>"["&amp;J166&amp;", "&amp;LEFT(K166,7)&amp;"]"&amp;","</f>
        <v>[0, 1],</v>
      </c>
      <c r="V163" s="2" t="str">
        <f>REPT(" ", (17-LEN(U163)))</f>
        <v xml:space="preserve">          </v>
      </c>
      <c r="W163" s="4" t="str">
        <f>IF(L166="[]","''",(IF(L166="'-'","''",L166)))&amp;","</f>
        <v>-,</v>
      </c>
      <c r="X163" s="2" t="str">
        <f>REPT(" ", (9-LEN(W163)))</f>
        <v xml:space="preserve">       </v>
      </c>
      <c r="Y163" s="5" t="str">
        <f>"'"&amp;IF(E166="[]","-"," "&amp;(CLEAN(E166))&amp;" ")&amp;"'"&amp;";"</f>
        <v>' Calibration status ';</v>
      </c>
    </row>
    <row r="164" spans="2:25" x14ac:dyDescent="0.3">
      <c r="B164" s="158" t="s">
        <v>1823</v>
      </c>
      <c r="C164" s="12" t="s">
        <v>93</v>
      </c>
      <c r="D164" s="103" t="s">
        <v>13</v>
      </c>
      <c r="E164" s="7" t="s">
        <v>69</v>
      </c>
      <c r="F164" s="10" t="s">
        <v>1776</v>
      </c>
      <c r="G164" s="1"/>
      <c r="H164" s="150">
        <v>0</v>
      </c>
      <c r="I164" s="2"/>
      <c r="J164" s="29">
        <v>-780</v>
      </c>
      <c r="K164" s="29" t="s">
        <v>15</v>
      </c>
      <c r="L164" s="29" t="s">
        <v>1786</v>
      </c>
      <c r="M164" s="2"/>
      <c r="N164" s="10"/>
      <c r="O164" s="145"/>
      <c r="P164" s="10" t="str">
        <f>"'"&amp;C167&amp;"'"&amp;","</f>
        <v>'SasOKSt',</v>
      </c>
      <c r="Q164" s="2"/>
      <c r="R164" s="10"/>
      <c r="S164" s="2"/>
      <c r="T164" s="2"/>
      <c r="U164" s="1" t="str">
        <f>"["&amp;J167&amp;", "&amp;LEFT(K167,7)&amp;"]"&amp;","</f>
        <v>[0, 1],</v>
      </c>
      <c r="V164" s="2"/>
      <c r="W164" s="4"/>
      <c r="X164" s="2"/>
      <c r="Y164" s="6" t="str">
        <f>"'"&amp;IF(E167="[]","-"," "&amp;(CLEAN(E167))&amp;" ")&amp;"'"&amp;";"</f>
        <v>' Failure status for Perc ';</v>
      </c>
    </row>
    <row r="165" spans="2:25" s="8" customFormat="1" x14ac:dyDescent="0.3">
      <c r="B165" s="158" t="s">
        <v>1823</v>
      </c>
      <c r="C165" s="12" t="s">
        <v>92</v>
      </c>
      <c r="D165" s="103" t="s">
        <v>14</v>
      </c>
      <c r="E165" s="7" t="s">
        <v>70</v>
      </c>
      <c r="F165" s="10" t="s">
        <v>1776</v>
      </c>
      <c r="G165" s="1"/>
      <c r="H165" s="150">
        <v>0</v>
      </c>
      <c r="I165" s="2"/>
      <c r="J165" s="29">
        <v>0</v>
      </c>
      <c r="K165" s="29">
        <v>1016</v>
      </c>
      <c r="L165" s="29" t="s">
        <v>1787</v>
      </c>
      <c r="M165" s="1"/>
      <c r="N165" s="1"/>
      <c r="O165" s="145"/>
      <c r="P165" s="1" t="e">
        <f>"    %"&amp;#REF!</f>
        <v>#REF!</v>
      </c>
      <c r="Q165" s="2"/>
      <c r="R165" s="10"/>
      <c r="S165" s="1"/>
      <c r="T165" s="1"/>
      <c r="U165" s="1"/>
      <c r="V165" s="1"/>
      <c r="W165" s="1"/>
      <c r="X165" s="1"/>
      <c r="Y165" s="1"/>
    </row>
    <row r="166" spans="2:25" x14ac:dyDescent="0.3">
      <c r="B166" s="158" t="s">
        <v>1823</v>
      </c>
      <c r="C166" s="12" t="s">
        <v>1081</v>
      </c>
      <c r="D166" s="103" t="s">
        <v>1153</v>
      </c>
      <c r="E166" s="7" t="s">
        <v>1082</v>
      </c>
      <c r="F166" s="10" t="s">
        <v>1775</v>
      </c>
      <c r="G166" s="1"/>
      <c r="H166" s="149">
        <v>1</v>
      </c>
      <c r="I166" s="2"/>
      <c r="J166" s="29">
        <v>0</v>
      </c>
      <c r="K166" s="29">
        <v>1</v>
      </c>
      <c r="L166" s="29" t="s">
        <v>1777</v>
      </c>
      <c r="M166" s="2"/>
      <c r="N166" s="10" t="s">
        <v>19</v>
      </c>
      <c r="O166" s="145"/>
      <c r="P166" s="10" t="e">
        <f>"'"&amp;#REF!&amp;"'"&amp;","</f>
        <v>#REF!</v>
      </c>
      <c r="Q166" s="2"/>
      <c r="R166" s="10" t="e">
        <f>"'"&amp;#REF!&amp;"',"</f>
        <v>#REF!</v>
      </c>
      <c r="S166" s="2" t="str">
        <f t="shared" si="0"/>
        <v>0,</v>
      </c>
      <c r="T166" s="2"/>
      <c r="U166" s="2" t="e">
        <f>"["&amp;#REF!&amp;", "&amp;LEFT(#REF!,7)&amp;"]"&amp;","</f>
        <v>#REF!</v>
      </c>
      <c r="V166" s="2" t="e">
        <f t="shared" ref="V166:V170" si="45">REPT(" ", (17-LEN(U166)))</f>
        <v>#REF!</v>
      </c>
      <c r="W166" s="4" t="e">
        <f>IF(#REF!="[]","''",(IF(#REF!="'-'","''",#REF!)))&amp;","</f>
        <v>#REF!</v>
      </c>
      <c r="X166" s="2" t="e">
        <f t="shared" ref="X166:X170" si="46">REPT(" ", (9-LEN(W166)))</f>
        <v>#REF!</v>
      </c>
      <c r="Y166" s="5" t="e">
        <f>"'"&amp;IF(#REF!="[]","-"," "&amp;(CLEAN(#REF!))&amp;" ")&amp;"'"&amp;";"</f>
        <v>#REF!</v>
      </c>
    </row>
    <row r="167" spans="2:25" x14ac:dyDescent="0.3">
      <c r="B167" s="158" t="s">
        <v>1823</v>
      </c>
      <c r="C167" s="12" t="s">
        <v>1926</v>
      </c>
      <c r="D167" s="3" t="s">
        <v>1905</v>
      </c>
      <c r="E167" s="7" t="s">
        <v>1927</v>
      </c>
      <c r="F167" s="10" t="s">
        <v>1775</v>
      </c>
      <c r="G167" s="1"/>
      <c r="H167" s="149">
        <v>0</v>
      </c>
      <c r="I167" s="2"/>
      <c r="J167" s="29">
        <v>0</v>
      </c>
      <c r="K167" s="29">
        <v>1</v>
      </c>
      <c r="L167" s="29" t="s">
        <v>1777</v>
      </c>
      <c r="M167" s="2"/>
      <c r="N167" s="10" t="s">
        <v>19</v>
      </c>
      <c r="O167" s="145"/>
      <c r="P167" s="10" t="e">
        <f>"'"&amp;#REF!&amp;"'"&amp;","</f>
        <v>#REF!</v>
      </c>
      <c r="Q167" s="2"/>
      <c r="R167" s="10" t="e">
        <f>"'"&amp;#REF!&amp;"',"</f>
        <v>#REF!</v>
      </c>
      <c r="S167" s="2" t="str">
        <f t="shared" si="0"/>
        <v>0,</v>
      </c>
      <c r="T167" s="2"/>
      <c r="U167" s="2" t="e">
        <f>"["&amp;#REF!&amp;", "&amp;LEFT(#REF!,7)&amp;"]"&amp;","</f>
        <v>#REF!</v>
      </c>
      <c r="V167" s="2" t="e">
        <f t="shared" si="45"/>
        <v>#REF!</v>
      </c>
      <c r="W167" s="4" t="e">
        <f>IF(#REF!="[]","''",(IF(#REF!="'-'","''",#REF!)))&amp;","</f>
        <v>#REF!</v>
      </c>
      <c r="X167" s="2" t="e">
        <f t="shared" si="46"/>
        <v>#REF!</v>
      </c>
      <c r="Y167" s="5" t="e">
        <f>"'"&amp;IF(#REF!="[]","-"," "&amp;(CLEAN(#REF!))&amp;" ")&amp;"'"&amp;";"</f>
        <v>#REF!</v>
      </c>
    </row>
    <row r="168" spans="2:25" x14ac:dyDescent="0.3">
      <c r="B168" s="157"/>
      <c r="C168" s="1"/>
      <c r="D168" s="104"/>
      <c r="F168" s="1"/>
      <c r="G168" s="1"/>
      <c r="H168" s="149"/>
      <c r="I168" s="1"/>
      <c r="J168" s="128"/>
      <c r="K168" s="128"/>
      <c r="L168" s="128"/>
      <c r="M168" s="2"/>
      <c r="N168" s="10" t="s">
        <v>19</v>
      </c>
      <c r="O168" s="145"/>
      <c r="P168" s="10" t="e">
        <f>"'"&amp;#REF!&amp;"'"&amp;","</f>
        <v>#REF!</v>
      </c>
      <c r="Q168" s="2"/>
      <c r="R168" s="10" t="e">
        <f>"'"&amp;#REF!&amp;"',"</f>
        <v>#REF!</v>
      </c>
      <c r="S168" s="2" t="str">
        <f t="shared" si="0"/>
        <v>0,</v>
      </c>
      <c r="T168" s="2"/>
      <c r="U168" s="2" t="e">
        <f>"["&amp;#REF!&amp;", "&amp;LEFT(#REF!,7)&amp;"]"&amp;","</f>
        <v>#REF!</v>
      </c>
      <c r="V168" s="2" t="e">
        <f t="shared" si="45"/>
        <v>#REF!</v>
      </c>
      <c r="W168" s="4" t="e">
        <f>IF(#REF!="[]","''",(IF(#REF!="'-'","''",#REF!)))&amp;","</f>
        <v>#REF!</v>
      </c>
      <c r="X168" s="2" t="e">
        <f t="shared" si="46"/>
        <v>#REF!</v>
      </c>
      <c r="Y168" s="5" t="e">
        <f>"'"&amp;IF(#REF!="[]","-"," "&amp;(CLEAN(#REF!))&amp;" ")&amp;"'"&amp;";"</f>
        <v>#REF!</v>
      </c>
    </row>
    <row r="169" spans="2:25" x14ac:dyDescent="0.3">
      <c r="B169" s="158" t="s">
        <v>1967</v>
      </c>
      <c r="C169" s="12" t="s">
        <v>1145</v>
      </c>
      <c r="D169" s="342" t="s">
        <v>2657</v>
      </c>
      <c r="E169" s="7" t="s">
        <v>1172</v>
      </c>
      <c r="F169" s="10" t="s">
        <v>1775</v>
      </c>
      <c r="G169" s="1"/>
      <c r="H169" s="150">
        <v>1</v>
      </c>
      <c r="I169" s="2"/>
      <c r="J169" s="29">
        <v>0</v>
      </c>
      <c r="K169" s="29">
        <v>3</v>
      </c>
      <c r="L169" s="29" t="s">
        <v>1777</v>
      </c>
      <c r="M169" s="2"/>
      <c r="N169" s="10" t="s">
        <v>19</v>
      </c>
      <c r="O169" s="145"/>
      <c r="P169" s="10" t="str">
        <f>"'"&amp;C172&amp;"'"&amp;","</f>
        <v>'PosHandSt',</v>
      </c>
      <c r="Q169" s="2"/>
      <c r="R169" s="10" t="str">
        <f>"'"&amp;F172&amp;"',"</f>
        <v>'uint8',</v>
      </c>
      <c r="S169" s="2" t="str">
        <f t="shared" si="0"/>
        <v>0,</v>
      </c>
      <c r="T169" s="2"/>
      <c r="U169" s="2" t="str">
        <f>"["&amp;J172&amp;", "&amp;LEFT(K172,7)&amp;"]"&amp;","</f>
        <v>[0, 3],</v>
      </c>
      <c r="V169" s="2" t="str">
        <f t="shared" si="45"/>
        <v xml:space="preserve">          </v>
      </c>
      <c r="W169" s="4" t="str">
        <f>IF(L172="[]","''",(IF(L172="'-'","''",L172)))&amp;","</f>
        <v>-,</v>
      </c>
      <c r="X169" s="2" t="str">
        <f t="shared" si="46"/>
        <v xml:space="preserve">       </v>
      </c>
      <c r="Y169" s="5" t="str">
        <f>"'"&amp;IF(E172="[]","-"," "&amp;(CLEAN(E172))&amp;" ")&amp;"'"&amp;";"</f>
        <v>' 0- On steering wheel 1 - Not on steereng wheel 2 - On steering wheel 3 - Failure ';</v>
      </c>
    </row>
    <row r="170" spans="2:25" x14ac:dyDescent="0.3">
      <c r="B170" s="158" t="s">
        <v>1967</v>
      </c>
      <c r="C170" s="12" t="s">
        <v>1148</v>
      </c>
      <c r="D170" s="342" t="s">
        <v>1150</v>
      </c>
      <c r="E170" s="7" t="s">
        <v>1172</v>
      </c>
      <c r="F170" s="10" t="s">
        <v>1775</v>
      </c>
      <c r="G170" s="1"/>
      <c r="H170" s="150">
        <v>1</v>
      </c>
      <c r="I170" s="2"/>
      <c r="J170" s="29">
        <v>0</v>
      </c>
      <c r="K170" s="29">
        <v>3</v>
      </c>
      <c r="L170" s="29" t="s">
        <v>1777</v>
      </c>
      <c r="M170" s="2"/>
      <c r="N170" s="10" t="s">
        <v>19</v>
      </c>
      <c r="O170" s="145"/>
      <c r="P170" s="10" t="str">
        <f>"'"&amp;C173&amp;"'"&amp;","</f>
        <v>'BtSpdInc',</v>
      </c>
      <c r="Q170" s="2"/>
      <c r="R170" s="10" t="str">
        <f>"'"&amp;F173&amp;"',"</f>
        <v>'uint8',</v>
      </c>
      <c r="S170" s="2" t="str">
        <f t="shared" si="0"/>
        <v>0,</v>
      </c>
      <c r="T170" s="2"/>
      <c r="U170" s="2" t="str">
        <f>"["&amp;J173&amp;", "&amp;LEFT(K173,7)&amp;"]"&amp;","</f>
        <v>[0, 3],</v>
      </c>
      <c r="V170" s="2" t="str">
        <f t="shared" si="45"/>
        <v xml:space="preserve">          </v>
      </c>
      <c r="W170" s="4" t="str">
        <f>IF(L173="[]","''",(IF(L173="'-'","''",L173)))&amp;","</f>
        <v>-,</v>
      </c>
      <c r="X170" s="2" t="str">
        <f t="shared" si="46"/>
        <v xml:space="preserve">       </v>
      </c>
      <c r="Y170" s="5" t="str">
        <f>"'"&amp;IF(E173="[]","-"," "&amp;(CLEAN(E173))&amp;" ")&amp;"'"&amp;";"</f>
        <v>'  1-released 2-press 3-error ';</v>
      </c>
    </row>
    <row r="171" spans="2:25" x14ac:dyDescent="0.3">
      <c r="B171" s="158" t="s">
        <v>1967</v>
      </c>
      <c r="C171" s="12" t="s">
        <v>1146</v>
      </c>
      <c r="D171" s="342" t="s">
        <v>1151</v>
      </c>
      <c r="E171" s="7" t="s">
        <v>1172</v>
      </c>
      <c r="F171" s="10" t="s">
        <v>1775</v>
      </c>
      <c r="G171" s="1"/>
      <c r="H171" s="150">
        <v>1</v>
      </c>
      <c r="I171" s="2"/>
      <c r="J171" s="29">
        <v>0</v>
      </c>
      <c r="K171" s="29">
        <v>3</v>
      </c>
      <c r="L171" s="29" t="s">
        <v>1777</v>
      </c>
      <c r="M171" s="2"/>
      <c r="N171" s="10"/>
      <c r="O171" s="145"/>
      <c r="P171" s="10"/>
      <c r="Q171" s="2"/>
      <c r="R171" s="10"/>
      <c r="S171" s="2"/>
      <c r="T171" s="2"/>
      <c r="U171" s="2"/>
      <c r="V171" s="2"/>
      <c r="W171" s="4"/>
      <c r="X171" s="2"/>
      <c r="Y171" s="5"/>
    </row>
    <row r="172" spans="2:25" x14ac:dyDescent="0.3">
      <c r="B172" s="158" t="s">
        <v>1967</v>
      </c>
      <c r="C172" s="12" t="s">
        <v>1083</v>
      </c>
      <c r="D172" s="342" t="s">
        <v>1152</v>
      </c>
      <c r="E172" s="168" t="s">
        <v>1968</v>
      </c>
      <c r="F172" s="10" t="s">
        <v>1775</v>
      </c>
      <c r="G172" s="1"/>
      <c r="H172" s="149">
        <v>1</v>
      </c>
      <c r="I172" s="2"/>
      <c r="J172" s="29">
        <v>0</v>
      </c>
      <c r="K172" s="29">
        <v>3</v>
      </c>
      <c r="L172" s="29" t="s">
        <v>1777</v>
      </c>
      <c r="M172" s="2"/>
      <c r="N172" s="10"/>
      <c r="O172" s="145"/>
      <c r="P172" s="10"/>
      <c r="Q172" s="2"/>
      <c r="R172" s="10"/>
      <c r="S172" s="2"/>
      <c r="T172" s="2"/>
      <c r="U172" s="2"/>
      <c r="V172" s="2"/>
      <c r="W172" s="4"/>
      <c r="X172" s="2"/>
      <c r="Y172" s="5"/>
    </row>
    <row r="173" spans="2:25" x14ac:dyDescent="0.3">
      <c r="B173" s="158" t="s">
        <v>1967</v>
      </c>
      <c r="C173" s="12" t="s">
        <v>1147</v>
      </c>
      <c r="D173" s="342" t="s">
        <v>2658</v>
      </c>
      <c r="E173" s="7" t="s">
        <v>1172</v>
      </c>
      <c r="F173" s="10" t="s">
        <v>1775</v>
      </c>
      <c r="G173" s="1"/>
      <c r="H173" s="150">
        <v>1</v>
      </c>
      <c r="I173" s="2"/>
      <c r="J173" s="29">
        <v>0</v>
      </c>
      <c r="K173" s="29">
        <v>3</v>
      </c>
      <c r="L173" s="29" t="s">
        <v>1777</v>
      </c>
      <c r="M173" s="2"/>
      <c r="N173" s="10"/>
      <c r="O173" s="145"/>
      <c r="P173" s="10"/>
      <c r="Q173" s="2"/>
      <c r="R173" s="10"/>
      <c r="S173" s="2"/>
      <c r="T173" s="2"/>
      <c r="U173" s="2"/>
      <c r="V173" s="2"/>
      <c r="W173" s="4"/>
      <c r="X173" s="2"/>
      <c r="Y173" s="5"/>
    </row>
    <row r="174" spans="2:25" x14ac:dyDescent="0.3">
      <c r="B174" s="159"/>
      <c r="C174" s="12"/>
      <c r="D174" s="343"/>
      <c r="F174" s="1"/>
      <c r="G174" s="1"/>
      <c r="H174" s="149"/>
      <c r="I174" s="2"/>
      <c r="J174" s="324"/>
      <c r="K174" s="324"/>
      <c r="L174" s="324"/>
      <c r="M174" s="2"/>
      <c r="N174" s="10"/>
      <c r="O174" s="145"/>
      <c r="P174" s="10"/>
      <c r="Q174" s="2"/>
      <c r="R174" s="10"/>
      <c r="S174" s="2"/>
      <c r="T174" s="2"/>
      <c r="U174" s="2"/>
      <c r="V174" s="2"/>
      <c r="W174" s="4"/>
      <c r="X174" s="2"/>
      <c r="Y174" s="5"/>
    </row>
    <row r="175" spans="2:25" x14ac:dyDescent="0.3">
      <c r="B175" s="158" t="s">
        <v>1696</v>
      </c>
      <c r="C175" s="12" t="s">
        <v>1143</v>
      </c>
      <c r="D175" s="343" t="s">
        <v>1969</v>
      </c>
      <c r="E175" s="7" t="s">
        <v>1974</v>
      </c>
      <c r="F175" s="10" t="s">
        <v>1775</v>
      </c>
      <c r="G175" s="1"/>
      <c r="H175" s="150">
        <v>1</v>
      </c>
      <c r="I175" s="2"/>
      <c r="J175" s="29">
        <v>0</v>
      </c>
      <c r="K175" s="29">
        <v>3</v>
      </c>
      <c r="L175" s="29" t="s">
        <v>1777</v>
      </c>
      <c r="M175" s="2"/>
      <c r="N175" s="10"/>
      <c r="O175" s="145"/>
      <c r="P175" s="10"/>
      <c r="Q175" s="2"/>
      <c r="R175" s="10"/>
      <c r="S175" s="2"/>
      <c r="T175" s="2"/>
      <c r="U175" s="2"/>
      <c r="V175" s="2"/>
      <c r="W175" s="4"/>
      <c r="X175" s="2"/>
      <c r="Y175" s="5"/>
    </row>
    <row r="176" spans="2:25" s="8" customFormat="1" x14ac:dyDescent="0.3">
      <c r="B176" s="158" t="s">
        <v>1696</v>
      </c>
      <c r="C176" s="12" t="s">
        <v>1144</v>
      </c>
      <c r="D176" s="343" t="s">
        <v>1970</v>
      </c>
      <c r="E176" s="7" t="s">
        <v>1975</v>
      </c>
      <c r="F176" s="10" t="s">
        <v>1775</v>
      </c>
      <c r="G176" s="1"/>
      <c r="H176" s="150">
        <v>1</v>
      </c>
      <c r="I176" s="2"/>
      <c r="J176" s="29">
        <v>0</v>
      </c>
      <c r="K176" s="29">
        <v>3</v>
      </c>
      <c r="L176" s="29" t="s">
        <v>1777</v>
      </c>
      <c r="M176" s="1"/>
      <c r="N176" s="1"/>
      <c r="O176" s="145"/>
      <c r="P176" s="1" t="e">
        <f>"    %"&amp;#REF!</f>
        <v>#REF!</v>
      </c>
      <c r="Q176" s="2"/>
      <c r="R176" s="10"/>
      <c r="S176" s="1"/>
      <c r="T176" s="1"/>
      <c r="U176" s="1"/>
      <c r="V176" s="1"/>
      <c r="W176" s="1"/>
      <c r="X176" s="1"/>
      <c r="Y176" s="1"/>
    </row>
    <row r="177" spans="2:25" s="8" customFormat="1" x14ac:dyDescent="0.3">
      <c r="B177" s="158" t="s">
        <v>1696</v>
      </c>
      <c r="C177" s="12" t="s">
        <v>1149</v>
      </c>
      <c r="D177" s="343" t="s">
        <v>1971</v>
      </c>
      <c r="E177" s="7" t="s">
        <v>1977</v>
      </c>
      <c r="F177" s="10" t="s">
        <v>1775</v>
      </c>
      <c r="G177" s="1"/>
      <c r="H177" s="150">
        <v>1</v>
      </c>
      <c r="I177" s="2"/>
      <c r="J177" s="29">
        <v>0</v>
      </c>
      <c r="K177" s="29">
        <v>3</v>
      </c>
      <c r="L177" s="29" t="s">
        <v>1777</v>
      </c>
      <c r="M177" s="1"/>
      <c r="N177" s="1"/>
      <c r="O177" s="145"/>
      <c r="P177" s="1"/>
      <c r="Q177" s="2"/>
      <c r="R177" s="10"/>
      <c r="S177" s="1"/>
      <c r="T177" s="1"/>
      <c r="U177" s="1"/>
      <c r="V177" s="1"/>
      <c r="W177" s="1"/>
      <c r="X177" s="1"/>
      <c r="Y177" s="1"/>
    </row>
    <row r="178" spans="2:25" s="8" customFormat="1" x14ac:dyDescent="0.3">
      <c r="B178" s="158" t="s">
        <v>1696</v>
      </c>
      <c r="C178" s="12" t="s">
        <v>1973</v>
      </c>
      <c r="D178" s="343" t="s">
        <v>1972</v>
      </c>
      <c r="E178" s="7" t="s">
        <v>1976</v>
      </c>
      <c r="F178" s="10" t="s">
        <v>1775</v>
      </c>
      <c r="G178" s="1"/>
      <c r="H178" s="150">
        <v>1</v>
      </c>
      <c r="I178" s="2"/>
      <c r="J178" s="29">
        <v>0</v>
      </c>
      <c r="K178" s="29">
        <v>3</v>
      </c>
      <c r="L178" s="29" t="s">
        <v>1777</v>
      </c>
      <c r="M178" s="1"/>
      <c r="N178" s="1"/>
      <c r="O178" s="145"/>
      <c r="P178" s="1"/>
      <c r="Q178" s="2"/>
      <c r="R178" s="10"/>
      <c r="S178" s="1"/>
      <c r="T178" s="1"/>
      <c r="U178" s="1"/>
      <c r="V178" s="1"/>
      <c r="W178" s="1"/>
      <c r="X178" s="1"/>
      <c r="Y178" s="1"/>
    </row>
    <row r="179" spans="2:25" x14ac:dyDescent="0.3">
      <c r="B179" s="157"/>
      <c r="C179" s="1"/>
      <c r="D179" s="104"/>
      <c r="F179" s="1"/>
      <c r="G179" s="1"/>
      <c r="H179" s="149"/>
      <c r="I179" s="1"/>
      <c r="J179" s="324"/>
      <c r="K179" s="324"/>
      <c r="L179" s="324"/>
      <c r="M179" s="2"/>
      <c r="N179" s="10"/>
      <c r="O179" s="145"/>
      <c r="P179" s="10"/>
      <c r="Q179" s="2"/>
      <c r="R179" s="10"/>
      <c r="S179" s="2"/>
      <c r="T179" s="2"/>
      <c r="U179" s="2"/>
      <c r="V179" s="2"/>
      <c r="W179" s="4"/>
      <c r="X179" s="2"/>
      <c r="Y179" s="5"/>
    </row>
    <row r="180" spans="2:25" s="8" customFormat="1" x14ac:dyDescent="0.3">
      <c r="B180" s="158" t="s">
        <v>1906</v>
      </c>
      <c r="C180" s="220" t="s">
        <v>1928</v>
      </c>
      <c r="D180" s="8" t="s">
        <v>1907</v>
      </c>
      <c r="E180" s="302" t="s">
        <v>3275</v>
      </c>
      <c r="F180" s="10" t="s">
        <v>1775</v>
      </c>
      <c r="G180" s="1"/>
      <c r="H180" s="149">
        <v>0</v>
      </c>
      <c r="I180" s="1"/>
      <c r="J180" s="29">
        <v>40</v>
      </c>
      <c r="K180" s="29">
        <v>254</v>
      </c>
      <c r="L180" s="29" t="s">
        <v>1777</v>
      </c>
      <c r="M180" s="1"/>
      <c r="N180" s="1"/>
      <c r="O180" s="145"/>
      <c r="P180" s="1"/>
      <c r="Q180" s="2"/>
      <c r="R180" s="10"/>
      <c r="S180" s="1"/>
      <c r="T180" s="1"/>
      <c r="U180" s="1"/>
      <c r="V180" s="1"/>
      <c r="W180" s="1"/>
      <c r="X180" s="1"/>
      <c r="Y180" s="1"/>
    </row>
    <row r="181" spans="2:25" s="8" customFormat="1" x14ac:dyDescent="0.3">
      <c r="B181" s="158" t="s">
        <v>1906</v>
      </c>
      <c r="C181" s="220" t="s">
        <v>1929</v>
      </c>
      <c r="D181" s="8" t="s">
        <v>1908</v>
      </c>
      <c r="E181" s="7" t="s">
        <v>1932</v>
      </c>
      <c r="F181" s="10" t="s">
        <v>1775</v>
      </c>
      <c r="G181" s="1"/>
      <c r="H181" s="149">
        <v>0</v>
      </c>
      <c r="I181" s="1"/>
      <c r="J181" s="29">
        <v>40</v>
      </c>
      <c r="K181" s="29">
        <v>254</v>
      </c>
      <c r="L181" s="29" t="s">
        <v>1777</v>
      </c>
      <c r="M181" s="1"/>
      <c r="N181" s="1"/>
      <c r="O181" s="145"/>
      <c r="P181" s="1"/>
      <c r="Q181" s="2"/>
      <c r="R181" s="10"/>
      <c r="S181" s="1"/>
      <c r="T181" s="1"/>
      <c r="U181" s="1"/>
      <c r="V181" s="1"/>
      <c r="W181" s="1"/>
      <c r="X181" s="1"/>
      <c r="Y181" s="1"/>
    </row>
    <row r="182" spans="2:25" ht="14.25" customHeight="1" x14ac:dyDescent="0.3">
      <c r="B182" s="158" t="s">
        <v>1906</v>
      </c>
      <c r="C182" s="220" t="s">
        <v>1930</v>
      </c>
      <c r="D182" s="8" t="s">
        <v>1909</v>
      </c>
      <c r="E182" s="7" t="s">
        <v>1933</v>
      </c>
      <c r="F182" s="10" t="s">
        <v>1775</v>
      </c>
      <c r="G182" s="1"/>
      <c r="H182" s="149">
        <v>0</v>
      </c>
      <c r="I182" s="1"/>
      <c r="J182" s="29">
        <v>40</v>
      </c>
      <c r="K182" s="29">
        <v>254</v>
      </c>
      <c r="L182" s="29" t="s">
        <v>1777</v>
      </c>
      <c r="M182" s="2"/>
      <c r="N182" s="10" t="s">
        <v>19</v>
      </c>
      <c r="O182" s="145"/>
      <c r="P182" s="10" t="str">
        <f>"'"&amp;C185&amp;"'"&amp;","</f>
        <v>'GearSt',</v>
      </c>
      <c r="Q182" s="2"/>
      <c r="R182" s="10" t="str">
        <f>"'"&amp;F185&amp;"',"</f>
        <v>'uint8',</v>
      </c>
      <c r="S182" s="2" t="str">
        <f t="shared" si="0"/>
        <v>0,</v>
      </c>
      <c r="T182" s="2"/>
      <c r="U182" s="2" t="str">
        <f>"["&amp;J185&amp;", "&amp;LEFT(K185,7)&amp;"]"&amp;","</f>
        <v>[0, 7],</v>
      </c>
      <c r="V182" s="2" t="str">
        <f>REPT(" ", (17-LEN(U182)))</f>
        <v xml:space="preserve">          </v>
      </c>
      <c r="W182" s="4" t="str">
        <f>IF(L185="[]","''",(IF(L185="'-'","''",L185)))&amp;","</f>
        <v>-,</v>
      </c>
      <c r="X182" s="2" t="str">
        <f>REPT(" ", (9-LEN(W182)))</f>
        <v xml:space="preserve">       </v>
      </c>
      <c r="Y182" s="5" t="str">
        <f>"'"&amp;IF(E185="[]","-"," "&amp;(CLEAN(E185))&amp;" ")&amp;"'"&amp;";"</f>
        <v>' Gear Lever (PRND) Position 0x0 - Error 0x1 - P 0x2 - R 0x3 - N 0x4 - D 0x5 - undefined 0x6 - not available 0x7 - Default ';</v>
      </c>
    </row>
    <row r="183" spans="2:25" x14ac:dyDescent="0.3">
      <c r="B183" s="158" t="s">
        <v>1906</v>
      </c>
      <c r="C183" s="220" t="s">
        <v>1931</v>
      </c>
      <c r="D183" s="8" t="s">
        <v>1910</v>
      </c>
      <c r="E183" s="7" t="s">
        <v>1934</v>
      </c>
      <c r="F183" s="10" t="s">
        <v>1775</v>
      </c>
      <c r="G183" s="1"/>
      <c r="H183" s="149">
        <v>0</v>
      </c>
      <c r="I183" s="1"/>
      <c r="J183" s="29">
        <v>40</v>
      </c>
      <c r="K183" s="29">
        <v>254</v>
      </c>
      <c r="L183" s="29" t="s">
        <v>1777</v>
      </c>
      <c r="M183" s="2"/>
      <c r="N183" s="10" t="s">
        <v>19</v>
      </c>
      <c r="O183" s="145"/>
      <c r="P183" s="10" t="str">
        <f>"'"&amp;C186&amp;"'"&amp;","</f>
        <v>'GearManualModeSt',</v>
      </c>
      <c r="Q183" s="2"/>
      <c r="R183" s="10" t="str">
        <f>"'"&amp;F186&amp;"',"</f>
        <v>'uint8',</v>
      </c>
      <c r="S183" s="2" t="str">
        <f t="shared" si="0"/>
        <v>0,</v>
      </c>
      <c r="T183" s="2"/>
      <c r="U183" s="2" t="str">
        <f>"["&amp;J186&amp;", "&amp;LEFT(K186,7)&amp;"]"&amp;","</f>
        <v>[0, 1],</v>
      </c>
      <c r="V183" s="2" t="str">
        <f>REPT(" ", (17-LEN(U183)))</f>
        <v xml:space="preserve">          </v>
      </c>
      <c r="W183" s="4" t="str">
        <f>IF(L186="[]","''",(IF(L186="'-'","''",L186)))&amp;","</f>
        <v>-,</v>
      </c>
      <c r="X183" s="2" t="str">
        <f>REPT(" ", (9-LEN(W183)))</f>
        <v xml:space="preserve">       </v>
      </c>
      <c r="Y183" s="5" t="str">
        <f>"'"&amp;IF(E186="[]","-"," "&amp;(CLEAN(E186))&amp;" ")&amp;"'"&amp;";"</f>
        <v>' gearbox mode state signal 0x0 - AUTO 0x1 - Manual ';</v>
      </c>
    </row>
    <row r="184" spans="2:25" s="8" customFormat="1" ht="13.35" customHeight="1" x14ac:dyDescent="0.3">
      <c r="B184" s="157"/>
      <c r="C184" s="1"/>
      <c r="D184" s="104"/>
      <c r="E184" s="7"/>
      <c r="F184" s="1"/>
      <c r="G184" s="1"/>
      <c r="H184" s="149"/>
      <c r="I184" s="1"/>
      <c r="J184" s="218"/>
      <c r="K184" s="218"/>
      <c r="L184" s="218"/>
      <c r="M184" s="1"/>
      <c r="N184" s="1"/>
      <c r="O184" s="145"/>
      <c r="P184" s="1" t="str">
        <f>"    %"&amp;B191</f>
        <v xml:space="preserve">    %FIU_ADAS_Config</v>
      </c>
      <c r="Q184" s="2"/>
      <c r="R184" s="10"/>
      <c r="S184" s="1"/>
      <c r="T184" s="1"/>
      <c r="U184" s="1"/>
      <c r="V184" s="1"/>
      <c r="W184" s="1"/>
      <c r="X184" s="1"/>
      <c r="Y184" s="1"/>
    </row>
    <row r="185" spans="2:25" ht="13.35" customHeight="1" x14ac:dyDescent="0.3">
      <c r="B185" s="158" t="s">
        <v>1836</v>
      </c>
      <c r="C185" s="12" t="s">
        <v>1290</v>
      </c>
      <c r="D185" s="308" t="s">
        <v>36</v>
      </c>
      <c r="E185" s="21" t="s">
        <v>187</v>
      </c>
      <c r="F185" s="10" t="s">
        <v>1775</v>
      </c>
      <c r="G185" s="1"/>
      <c r="H185" s="150">
        <v>1</v>
      </c>
      <c r="I185" s="2"/>
      <c r="J185" s="29">
        <v>0</v>
      </c>
      <c r="K185" s="29">
        <v>7</v>
      </c>
      <c r="L185" s="29" t="s">
        <v>1777</v>
      </c>
      <c r="M185" s="2"/>
      <c r="N185" s="10" t="s">
        <v>19</v>
      </c>
      <c r="O185" s="145"/>
      <c r="P185" s="10" t="str">
        <f>"'"&amp;C191&amp;"'"&amp;","</f>
        <v>'ISettStartSettReq',</v>
      </c>
      <c r="Q185" s="2"/>
      <c r="R185" s="10" t="str">
        <f>"'"&amp;F191&amp;"',"</f>
        <v>'uint8',</v>
      </c>
      <c r="S185" s="2" t="str">
        <f t="shared" si="0"/>
        <v>0,</v>
      </c>
      <c r="T185" s="2"/>
      <c r="U185" s="2" t="str">
        <f>"["&amp;J191&amp;", "&amp;LEFT(K191,7)&amp;"]"&amp;","</f>
        <v>[0, 1],</v>
      </c>
      <c r="V185" s="2" t="str">
        <f>REPT(" ", (17-LEN(U185)))</f>
        <v xml:space="preserve">          </v>
      </c>
      <c r="W185" s="4" t="str">
        <f>IF(L191="[]","''",(IF(L191="'-'","''",L191)))&amp;","</f>
        <v>-,</v>
      </c>
      <c r="X185" s="2" t="str">
        <f>REPT(" ", (9-LEN(W185)))</f>
        <v xml:space="preserve">       </v>
      </c>
      <c r="Y185" s="5" t="str">
        <f>"'"&amp;IF(E191="[]","-"," "&amp;(CLEAN(E191))&amp;" ")&amp;"'"&amp;";"</f>
        <v>' Request to start send message to FIU ';</v>
      </c>
    </row>
    <row r="186" spans="2:25" ht="13.35" customHeight="1" x14ac:dyDescent="0.3">
      <c r="B186" s="158" t="s">
        <v>1836</v>
      </c>
      <c r="C186" s="12" t="s">
        <v>1159</v>
      </c>
      <c r="D186" s="271" t="s">
        <v>2656</v>
      </c>
      <c r="E186" s="7" t="s">
        <v>188</v>
      </c>
      <c r="F186" s="10" t="s">
        <v>1775</v>
      </c>
      <c r="G186" s="1"/>
      <c r="H186" s="150">
        <v>0</v>
      </c>
      <c r="I186" s="2"/>
      <c r="J186" s="29">
        <v>0</v>
      </c>
      <c r="K186" s="29">
        <v>1</v>
      </c>
      <c r="L186" s="29" t="s">
        <v>1777</v>
      </c>
      <c r="M186" s="2"/>
      <c r="N186" s="10" t="s">
        <v>19</v>
      </c>
      <c r="O186" s="145"/>
      <c r="P186" s="10" t="e">
        <f>"'"&amp;#REF!&amp;"'"&amp;","</f>
        <v>#REF!</v>
      </c>
      <c r="Q186" s="2"/>
      <c r="R186" s="10" t="e">
        <f>"'"&amp;#REF!&amp;"',"</f>
        <v>#REF!</v>
      </c>
      <c r="S186" s="2" t="str">
        <f t="shared" si="0"/>
        <v>0,</v>
      </c>
      <c r="T186" s="2"/>
      <c r="U186" s="2" t="e">
        <f>"["&amp;#REF!&amp;", "&amp;LEFT(#REF!,7)&amp;"]"&amp;","</f>
        <v>#REF!</v>
      </c>
      <c r="V186" s="2" t="e">
        <f t="shared" ref="V186:V224" si="47">REPT(" ", (17-LEN(U186)))</f>
        <v>#REF!</v>
      </c>
      <c r="W186" s="4" t="e">
        <f>IF(#REF!="[]","''",(IF(#REF!="'-'","''",#REF!)))&amp;","</f>
        <v>#REF!</v>
      </c>
      <c r="X186" s="2" t="e">
        <f t="shared" ref="X186:X224" si="48">REPT(" ", (9-LEN(W186)))</f>
        <v>#REF!</v>
      </c>
      <c r="Y186" s="5" t="e">
        <f>"'"&amp;IF(#REF!="[]","-"," "&amp;(CLEAN(#REF!))&amp;" ")&amp;"'"&amp;";"</f>
        <v>#REF!</v>
      </c>
    </row>
    <row r="187" spans="2:25" ht="13.2" customHeight="1" x14ac:dyDescent="0.3">
      <c r="B187" s="328" t="s">
        <v>1836</v>
      </c>
      <c r="C187" s="338" t="s">
        <v>3298</v>
      </c>
      <c r="D187" s="338" t="s">
        <v>3299</v>
      </c>
      <c r="E187" s="339"/>
      <c r="F187" s="340" t="s">
        <v>1775</v>
      </c>
      <c r="G187"/>
      <c r="H187" s="326">
        <v>0</v>
      </c>
      <c r="I187"/>
      <c r="J187" s="341"/>
      <c r="K187" s="341"/>
      <c r="L187" s="341"/>
      <c r="M187" s="2"/>
      <c r="N187" s="10"/>
      <c r="O187" s="145"/>
      <c r="P187" s="10"/>
      <c r="Q187" s="2"/>
      <c r="R187" s="10"/>
      <c r="S187" s="2"/>
      <c r="T187" s="2"/>
      <c r="U187" s="2"/>
      <c r="V187" s="2"/>
      <c r="W187" s="4"/>
      <c r="X187" s="2"/>
      <c r="Y187" s="5"/>
    </row>
    <row r="188" spans="2:25" ht="13.2" customHeight="1" x14ac:dyDescent="0.3">
      <c r="B188" s="328" t="s">
        <v>1836</v>
      </c>
      <c r="C188" s="338" t="s">
        <v>3300</v>
      </c>
      <c r="D188" s="338" t="s">
        <v>3301</v>
      </c>
      <c r="E188" s="339"/>
      <c r="F188" s="340" t="s">
        <v>1775</v>
      </c>
      <c r="G188"/>
      <c r="H188" s="326">
        <v>0</v>
      </c>
      <c r="I188"/>
      <c r="J188" s="341"/>
      <c r="K188" s="341"/>
      <c r="L188" s="341"/>
      <c r="M188" s="2"/>
      <c r="N188" s="10"/>
      <c r="O188" s="145"/>
      <c r="P188" s="10"/>
      <c r="Q188" s="2"/>
      <c r="R188" s="10"/>
      <c r="S188" s="2"/>
      <c r="T188" s="2"/>
      <c r="U188" s="2"/>
      <c r="V188" s="2"/>
      <c r="W188" s="4"/>
      <c r="X188" s="2"/>
      <c r="Y188" s="5"/>
    </row>
    <row r="189" spans="2:25" ht="13.2" customHeight="1" x14ac:dyDescent="0.3">
      <c r="B189" s="328" t="s">
        <v>1836</v>
      </c>
      <c r="C189" s="338" t="s">
        <v>3302</v>
      </c>
      <c r="D189" s="338" t="s">
        <v>3303</v>
      </c>
      <c r="E189" s="339"/>
      <c r="F189" s="340" t="s">
        <v>1775</v>
      </c>
      <c r="G189"/>
      <c r="H189" s="326">
        <v>0</v>
      </c>
      <c r="I189"/>
      <c r="J189" s="341"/>
      <c r="K189" s="341"/>
      <c r="L189" s="341"/>
      <c r="M189" s="2"/>
      <c r="N189" s="10"/>
      <c r="O189" s="145"/>
      <c r="P189" s="10"/>
      <c r="Q189" s="2"/>
      <c r="R189" s="10"/>
      <c r="S189" s="2"/>
      <c r="T189" s="2"/>
      <c r="U189" s="2"/>
      <c r="V189" s="2"/>
      <c r="W189" s="4"/>
      <c r="X189" s="2"/>
      <c r="Y189" s="5"/>
    </row>
    <row r="190" spans="2:25" ht="13.35" customHeight="1" x14ac:dyDescent="0.3">
      <c r="B190" s="157"/>
      <c r="C190" s="1"/>
      <c r="D190" s="113"/>
      <c r="F190" s="1"/>
      <c r="G190" s="1"/>
      <c r="H190" s="149"/>
      <c r="I190" s="1"/>
      <c r="J190" s="128"/>
      <c r="K190" s="128"/>
      <c r="L190" s="128"/>
      <c r="M190" s="2"/>
      <c r="N190" s="10" t="s">
        <v>19</v>
      </c>
      <c r="O190" s="145"/>
      <c r="P190" s="10" t="str">
        <f>"'"&amp;C192&amp;"'"&amp;","</f>
        <v>'ISettCcTypeReq',</v>
      </c>
      <c r="Q190" s="2"/>
      <c r="R190" s="10" t="str">
        <f>"'"&amp;F192&amp;"',"</f>
        <v>'uint8',</v>
      </c>
      <c r="S190" s="2" t="str">
        <f t="shared" ref="S190:S224" si="49">"0,"</f>
        <v>0,</v>
      </c>
      <c r="T190" s="2"/>
      <c r="U190" s="2" t="str">
        <f>"["&amp;J192&amp;", "&amp;LEFT(K192,7)&amp;"]"&amp;","</f>
        <v>[0, 4],</v>
      </c>
      <c r="V190" s="2" t="str">
        <f t="shared" si="47"/>
        <v xml:space="preserve">          </v>
      </c>
      <c r="W190" s="4" t="str">
        <f>IF(L192="[]","''",(IF(L192="'-'","''",L192)))&amp;","</f>
        <v>-,</v>
      </c>
      <c r="X190" s="2" t="str">
        <f t="shared" si="48"/>
        <v xml:space="preserve">       </v>
      </c>
      <c r="Y190" s="5" t="str">
        <f>"'"&amp;IF(E192="[]","-"," "&amp;(CLEAN(E192))&amp;" ")&amp;"'"&amp;";"</f>
        <v>' Request to change CC: 0-no req 1 - Off 2 - ACC 3 - CC 4 - LIM ';</v>
      </c>
    </row>
    <row r="191" spans="2:25" ht="13.35" customHeight="1" x14ac:dyDescent="0.3">
      <c r="B191" s="158" t="s">
        <v>1697</v>
      </c>
      <c r="C191" s="37" t="s">
        <v>1258</v>
      </c>
      <c r="D191" s="272" t="s">
        <v>1032</v>
      </c>
      <c r="E191" s="7" t="s">
        <v>1033</v>
      </c>
      <c r="F191" s="10" t="s">
        <v>1775</v>
      </c>
      <c r="G191" s="1"/>
      <c r="H191" s="149">
        <v>0</v>
      </c>
      <c r="I191" s="2"/>
      <c r="J191" s="29">
        <v>0</v>
      </c>
      <c r="K191" s="29">
        <v>1</v>
      </c>
      <c r="L191" s="29" t="s">
        <v>1777</v>
      </c>
      <c r="M191" s="2"/>
      <c r="N191" s="10" t="s">
        <v>19</v>
      </c>
      <c r="O191" s="145"/>
      <c r="P191" s="10" t="str">
        <f>"'"&amp;C193&amp;"'"&amp;","</f>
        <v>'ISettCcmodeReq',</v>
      </c>
      <c r="Q191" s="2"/>
      <c r="R191" s="10" t="str">
        <f>"'"&amp;F193&amp;"',"</f>
        <v>'uint8',</v>
      </c>
      <c r="S191" s="2" t="str">
        <f t="shared" si="49"/>
        <v>0,</v>
      </c>
      <c r="T191" s="2"/>
      <c r="U191" s="2" t="str">
        <f>"["&amp;J193&amp;", "&amp;LEFT(K193,7)&amp;"]"&amp;","</f>
        <v>[0, 3],</v>
      </c>
      <c r="V191" s="2" t="str">
        <f t="shared" si="47"/>
        <v xml:space="preserve">          </v>
      </c>
      <c r="W191" s="4" t="str">
        <f>IF(L193="[]","''",(IF(L193="'-'","''",L193)))&amp;","</f>
        <v>-,</v>
      </c>
      <c r="X191" s="2" t="str">
        <f t="shared" si="48"/>
        <v xml:space="preserve">       </v>
      </c>
      <c r="Y191" s="5" t="str">
        <f>"'"&amp;IF(E193="[]","-"," "&amp;(CLEAN(E193))&amp;" ")&amp;"'"&amp;";"</f>
        <v>' Request to change of Mode of CC/ACC 0-no req  1 - Comfort 2- perfomance 3 - auto ';</v>
      </c>
    </row>
    <row r="192" spans="2:25" ht="13.35" customHeight="1" x14ac:dyDescent="0.3">
      <c r="B192" s="158" t="s">
        <v>1697</v>
      </c>
      <c r="C192" s="37" t="s">
        <v>1259</v>
      </c>
      <c r="D192" s="113" t="s">
        <v>1013</v>
      </c>
      <c r="E192" s="36" t="s">
        <v>2639</v>
      </c>
      <c r="F192" s="10" t="s">
        <v>1775</v>
      </c>
      <c r="G192" s="1"/>
      <c r="H192" s="149">
        <v>0</v>
      </c>
      <c r="J192" s="29">
        <v>0</v>
      </c>
      <c r="K192" s="29">
        <v>4</v>
      </c>
      <c r="L192" s="29" t="s">
        <v>1777</v>
      </c>
      <c r="M192" s="2"/>
      <c r="N192" s="10" t="s">
        <v>19</v>
      </c>
      <c r="O192" s="145"/>
      <c r="P192" s="10" t="str">
        <f t="shared" ref="P192:P213" si="50">"'"&amp;C195&amp;"'"&amp;","</f>
        <v>'ISettAslaActReq',</v>
      </c>
      <c r="Q192" s="2"/>
      <c r="R192" s="10" t="str">
        <f t="shared" ref="R192:R213" si="51">"'"&amp;F195&amp;"',"</f>
        <v>'uint8',</v>
      </c>
      <c r="S192" s="2" t="str">
        <f t="shared" si="49"/>
        <v>0,</v>
      </c>
      <c r="T192" s="2"/>
      <c r="U192" s="2" t="str">
        <f t="shared" ref="U192:U213" si="52">"["&amp;J195&amp;", "&amp;LEFT(K195,7)&amp;"]"&amp;","</f>
        <v>[0, 1],</v>
      </c>
      <c r="V192" s="2" t="str">
        <f t="shared" si="47"/>
        <v xml:space="preserve">          </v>
      </c>
      <c r="W192" s="4" t="str">
        <f t="shared" ref="W192:W213" si="53">IF(L195="[]","''",(IF(L195="'-'","''",L195)))&amp;","</f>
        <v>-,</v>
      </c>
      <c r="X192" s="2" t="str">
        <f t="shared" si="48"/>
        <v xml:space="preserve">       </v>
      </c>
      <c r="Y192" s="5" t="str">
        <f t="shared" ref="Y192:Y213" si="54">"'"&amp;IF(E195="[]","-"," "&amp;(CLEAN(E195))&amp;" ")&amp;"'"&amp;";"</f>
        <v>' Request to change of "Asla Enable" 0-no req 1 - req to change ';</v>
      </c>
    </row>
    <row r="193" spans="2:25" ht="13.35" customHeight="1" x14ac:dyDescent="0.3">
      <c r="B193" s="158" t="s">
        <v>1697</v>
      </c>
      <c r="C193" s="37" t="s">
        <v>1260</v>
      </c>
      <c r="D193" s="113" t="s">
        <v>1011</v>
      </c>
      <c r="E193" s="7" t="s">
        <v>163</v>
      </c>
      <c r="F193" s="10" t="s">
        <v>1775</v>
      </c>
      <c r="G193" s="1"/>
      <c r="H193" s="149">
        <v>0</v>
      </c>
      <c r="I193" s="2"/>
      <c r="J193" s="29">
        <v>0</v>
      </c>
      <c r="K193" s="29">
        <v>3</v>
      </c>
      <c r="L193" s="29" t="s">
        <v>1777</v>
      </c>
      <c r="M193" s="2"/>
      <c r="N193" s="10" t="s">
        <v>19</v>
      </c>
      <c r="O193" s="145"/>
      <c r="P193" s="10" t="str">
        <f t="shared" si="50"/>
        <v>'ISettAslaDeltaReq',</v>
      </c>
      <c r="Q193" s="2"/>
      <c r="R193" s="10" t="str">
        <f t="shared" si="51"/>
        <v>'single',</v>
      </c>
      <c r="S193" s="2" t="str">
        <f t="shared" si="49"/>
        <v>0,</v>
      </c>
      <c r="T193" s="2"/>
      <c r="U193" s="2" t="str">
        <f t="shared" si="52"/>
        <v>[-1, 60],</v>
      </c>
      <c r="V193" s="2" t="str">
        <f>REPT(" ", (15-LEN(U193)))</f>
        <v xml:space="preserve">      </v>
      </c>
      <c r="W193" s="4" t="str">
        <f t="shared" si="53"/>
        <v>-,</v>
      </c>
      <c r="X193" s="2" t="str">
        <f t="shared" si="48"/>
        <v xml:space="preserve">       </v>
      </c>
      <c r="Y193" s="5" t="str">
        <f t="shared" si="54"/>
        <v>' Request to change of "Asla speed exceeding" -1-no req 0 - 0 kmh   ...0x3C -  60 kmh  ';</v>
      </c>
    </row>
    <row r="194" spans="2:25" ht="13.35" customHeight="1" x14ac:dyDescent="0.3">
      <c r="B194" s="158" t="s">
        <v>1697</v>
      </c>
      <c r="C194" s="37" t="s">
        <v>1261</v>
      </c>
      <c r="D194" s="113" t="s">
        <v>1012</v>
      </c>
      <c r="E194" s="7" t="s">
        <v>145</v>
      </c>
      <c r="F194" s="10" t="s">
        <v>1775</v>
      </c>
      <c r="G194" s="1"/>
      <c r="H194" s="149">
        <v>0</v>
      </c>
      <c r="I194" s="2"/>
      <c r="J194" s="29">
        <v>0</v>
      </c>
      <c r="K194" s="29">
        <v>1</v>
      </c>
      <c r="L194" s="29" t="s">
        <v>1777</v>
      </c>
      <c r="M194" s="2"/>
      <c r="N194" s="10" t="s">
        <v>19</v>
      </c>
      <c r="O194" s="145"/>
      <c r="P194" s="10" t="str">
        <f t="shared" si="50"/>
        <v>'ISettFcwActReq',</v>
      </c>
      <c r="Q194" s="2"/>
      <c r="R194" s="10" t="str">
        <f t="shared" si="51"/>
        <v>'uint8',</v>
      </c>
      <c r="S194" s="2" t="str">
        <f t="shared" si="49"/>
        <v>0,</v>
      </c>
      <c r="T194" s="2"/>
      <c r="U194" s="2" t="str">
        <f t="shared" si="52"/>
        <v>[0, 1],</v>
      </c>
      <c r="V194" s="2" t="str">
        <f t="shared" si="47"/>
        <v xml:space="preserve">          </v>
      </c>
      <c r="W194" s="4" t="str">
        <f t="shared" si="53"/>
        <v>-,</v>
      </c>
      <c r="X194" s="2" t="str">
        <f t="shared" si="48"/>
        <v xml:space="preserve">       </v>
      </c>
      <c r="Y194" s="5" t="str">
        <f t="shared" si="54"/>
        <v>' Request to change of "Fcw Enable" 0-no req 1 - req to change ';</v>
      </c>
    </row>
    <row r="195" spans="2:25" ht="13.35" customHeight="1" x14ac:dyDescent="0.3">
      <c r="B195" s="158" t="s">
        <v>1697</v>
      </c>
      <c r="C195" s="37" t="s">
        <v>1262</v>
      </c>
      <c r="D195" s="113" t="s">
        <v>1010</v>
      </c>
      <c r="E195" s="7" t="s">
        <v>146</v>
      </c>
      <c r="F195" s="10" t="s">
        <v>1775</v>
      </c>
      <c r="G195" s="1"/>
      <c r="H195" s="149">
        <v>0</v>
      </c>
      <c r="I195" s="2"/>
      <c r="J195" s="29">
        <v>0</v>
      </c>
      <c r="K195" s="29">
        <v>1</v>
      </c>
      <c r="L195" s="29" t="s">
        <v>1777</v>
      </c>
      <c r="M195" s="2"/>
      <c r="N195" s="10" t="s">
        <v>19</v>
      </c>
      <c r="O195" s="145"/>
      <c r="P195" s="10" t="str">
        <f t="shared" si="50"/>
        <v>'ISettFcwModeReq',</v>
      </c>
      <c r="Q195" s="2"/>
      <c r="R195" s="10" t="str">
        <f t="shared" si="51"/>
        <v>'uint8',</v>
      </c>
      <c r="S195" s="2" t="str">
        <f t="shared" si="49"/>
        <v>0,</v>
      </c>
      <c r="T195" s="2"/>
      <c r="U195" s="2" t="str">
        <f t="shared" si="52"/>
        <v>[0, 3],</v>
      </c>
      <c r="V195" s="2" t="str">
        <f t="shared" si="47"/>
        <v xml:space="preserve">          </v>
      </c>
      <c r="W195" s="4" t="str">
        <f t="shared" si="53"/>
        <v>-,</v>
      </c>
      <c r="X195" s="2" t="str">
        <f t="shared" si="48"/>
        <v xml:space="preserve">       </v>
      </c>
      <c r="Y195" s="5" t="str">
        <f t="shared" si="54"/>
        <v>' Request to change of "Fcw Mode" 0-no req 1 - early  2 - normal  3- late ';</v>
      </c>
    </row>
    <row r="196" spans="2:25" ht="13.35" customHeight="1" x14ac:dyDescent="0.3">
      <c r="B196" s="158" t="s">
        <v>1697</v>
      </c>
      <c r="C196" s="37" t="s">
        <v>1263</v>
      </c>
      <c r="D196" s="113" t="s">
        <v>1009</v>
      </c>
      <c r="E196" s="7" t="s">
        <v>3124</v>
      </c>
      <c r="F196" s="10" t="s">
        <v>1776</v>
      </c>
      <c r="G196" s="1"/>
      <c r="H196" s="149">
        <v>0</v>
      </c>
      <c r="I196" s="2"/>
      <c r="J196" s="29">
        <v>-1</v>
      </c>
      <c r="K196" s="29">
        <v>60</v>
      </c>
      <c r="L196" s="29" t="s">
        <v>1777</v>
      </c>
      <c r="M196" s="2"/>
      <c r="N196" s="10" t="s">
        <v>19</v>
      </c>
      <c r="O196" s="145"/>
      <c r="P196" s="10" t="str">
        <f t="shared" si="50"/>
        <v>'ISettFcwVibrWarnReq',</v>
      </c>
      <c r="Q196" s="2"/>
      <c r="R196" s="10" t="str">
        <f t="shared" si="51"/>
        <v>'uint8',</v>
      </c>
      <c r="S196" s="2" t="str">
        <f t="shared" si="49"/>
        <v>0,</v>
      </c>
      <c r="T196" s="2"/>
      <c r="U196" s="2" t="str">
        <f t="shared" si="52"/>
        <v>[0, 1],</v>
      </c>
      <c r="V196" s="2" t="str">
        <f t="shared" si="47"/>
        <v xml:space="preserve">          </v>
      </c>
      <c r="W196" s="4" t="str">
        <f t="shared" si="53"/>
        <v>-,</v>
      </c>
      <c r="X196" s="2" t="str">
        <f t="shared" si="48"/>
        <v xml:space="preserve">       </v>
      </c>
      <c r="Y196" s="5" t="str">
        <f t="shared" si="54"/>
        <v>' Request to change of "Fcw Vibration Warning" 0-no req 1 - req to change ';</v>
      </c>
    </row>
    <row r="197" spans="2:25" ht="13.35" customHeight="1" x14ac:dyDescent="0.3">
      <c r="B197" s="158" t="s">
        <v>1697</v>
      </c>
      <c r="C197" s="37" t="s">
        <v>1264</v>
      </c>
      <c r="D197" s="113" t="s">
        <v>1016</v>
      </c>
      <c r="E197" s="7" t="s">
        <v>148</v>
      </c>
      <c r="F197" s="10" t="s">
        <v>1775</v>
      </c>
      <c r="G197" s="1"/>
      <c r="H197" s="149">
        <v>0</v>
      </c>
      <c r="I197" s="2"/>
      <c r="J197" s="29">
        <v>0</v>
      </c>
      <c r="K197" s="29">
        <v>1</v>
      </c>
      <c r="L197" s="29" t="s">
        <v>1777</v>
      </c>
      <c r="M197" s="2"/>
      <c r="N197" s="10" t="s">
        <v>19</v>
      </c>
      <c r="O197" s="145"/>
      <c r="P197" s="10" t="str">
        <f t="shared" si="50"/>
        <v>'ISettAebActReq',</v>
      </c>
      <c r="Q197" s="2"/>
      <c r="R197" s="10" t="str">
        <f t="shared" si="51"/>
        <v>'uint8',</v>
      </c>
      <c r="S197" s="2" t="str">
        <f t="shared" si="49"/>
        <v>0,</v>
      </c>
      <c r="T197" s="2"/>
      <c r="U197" s="2" t="str">
        <f t="shared" si="52"/>
        <v>[0, 1],</v>
      </c>
      <c r="V197" s="2" t="str">
        <f t="shared" si="47"/>
        <v xml:space="preserve">          </v>
      </c>
      <c r="W197" s="4" t="str">
        <f t="shared" si="53"/>
        <v>-,</v>
      </c>
      <c r="X197" s="2" t="str">
        <f t="shared" si="48"/>
        <v xml:space="preserve">       </v>
      </c>
      <c r="Y197" s="5" t="str">
        <f t="shared" si="54"/>
        <v>' Request to change of "Aeb Enable" 0-no req 1 - req to change ';</v>
      </c>
    </row>
    <row r="198" spans="2:25" ht="13.35" customHeight="1" x14ac:dyDescent="0.3">
      <c r="B198" s="158" t="s">
        <v>1697</v>
      </c>
      <c r="C198" s="37" t="s">
        <v>1265</v>
      </c>
      <c r="D198" s="113" t="s">
        <v>1004</v>
      </c>
      <c r="E198" s="7" t="s">
        <v>876</v>
      </c>
      <c r="F198" s="10" t="s">
        <v>1775</v>
      </c>
      <c r="G198" s="1"/>
      <c r="H198" s="149">
        <v>0</v>
      </c>
      <c r="I198" s="2"/>
      <c r="J198" s="29">
        <v>0</v>
      </c>
      <c r="K198" s="29">
        <v>3</v>
      </c>
      <c r="L198" s="29" t="s">
        <v>1777</v>
      </c>
      <c r="M198" s="2"/>
      <c r="N198" s="10" t="s">
        <v>19</v>
      </c>
      <c r="O198" s="145"/>
      <c r="P198" s="10" t="str">
        <f t="shared" si="50"/>
        <v>'ISettAaActReq',</v>
      </c>
      <c r="Q198" s="2"/>
      <c r="R198" s="10" t="str">
        <f t="shared" si="51"/>
        <v>'uint8',</v>
      </c>
      <c r="S198" s="2" t="str">
        <f t="shared" si="49"/>
        <v>0,</v>
      </c>
      <c r="T198" s="2"/>
      <c r="U198" s="2" t="str">
        <f t="shared" si="52"/>
        <v>[0, 1],</v>
      </c>
      <c r="V198" s="2" t="str">
        <f t="shared" si="47"/>
        <v xml:space="preserve">          </v>
      </c>
      <c r="W198" s="4" t="str">
        <f t="shared" si="53"/>
        <v>-,</v>
      </c>
      <c r="X198" s="2" t="str">
        <f t="shared" si="48"/>
        <v xml:space="preserve">       </v>
      </c>
      <c r="Y198" s="5" t="str">
        <f t="shared" si="54"/>
        <v>' Request to change of "Aa Enable" 0-no req 1 - req to change ';</v>
      </c>
    </row>
    <row r="199" spans="2:25" ht="13.35" customHeight="1" x14ac:dyDescent="0.3">
      <c r="B199" s="158" t="s">
        <v>1697</v>
      </c>
      <c r="C199" s="37" t="s">
        <v>1266</v>
      </c>
      <c r="D199" s="113" t="s">
        <v>1005</v>
      </c>
      <c r="E199" s="7" t="s">
        <v>158</v>
      </c>
      <c r="F199" s="10" t="s">
        <v>1775</v>
      </c>
      <c r="G199" s="1"/>
      <c r="H199" s="149">
        <v>0</v>
      </c>
      <c r="I199" s="2"/>
      <c r="J199" s="29">
        <v>0</v>
      </c>
      <c r="K199" s="29">
        <v>1</v>
      </c>
      <c r="L199" s="29" t="s">
        <v>1777</v>
      </c>
      <c r="M199" s="2"/>
      <c r="N199" s="10" t="s">
        <v>19</v>
      </c>
      <c r="O199" s="145"/>
      <c r="P199" s="10" t="str">
        <f t="shared" si="50"/>
        <v>'ISettAaModeReq',</v>
      </c>
      <c r="Q199" s="2"/>
      <c r="R199" s="10" t="str">
        <f t="shared" si="51"/>
        <v>'uint8',</v>
      </c>
      <c r="S199" s="2" t="str">
        <f t="shared" si="49"/>
        <v>0,</v>
      </c>
      <c r="T199" s="2"/>
      <c r="U199" s="2" t="str">
        <f t="shared" si="52"/>
        <v>[0, 2],</v>
      </c>
      <c r="V199" s="2" t="str">
        <f t="shared" si="47"/>
        <v xml:space="preserve">          </v>
      </c>
      <c r="W199" s="4" t="str">
        <f t="shared" si="53"/>
        <v>-,</v>
      </c>
      <c r="X199" s="2" t="str">
        <f t="shared" si="48"/>
        <v xml:space="preserve">       </v>
      </c>
      <c r="Y199" s="5" t="str">
        <f t="shared" si="54"/>
        <v>' Request to change of "Aa Sensitive" 0-no req 1 - low sens   2 - high sens ';</v>
      </c>
    </row>
    <row r="200" spans="2:25" ht="13.35" customHeight="1" x14ac:dyDescent="0.3">
      <c r="B200" s="158" t="s">
        <v>1697</v>
      </c>
      <c r="C200" s="37" t="s">
        <v>1267</v>
      </c>
      <c r="D200" s="113" t="s">
        <v>1006</v>
      </c>
      <c r="E200" s="7" t="s">
        <v>149</v>
      </c>
      <c r="F200" s="10" t="s">
        <v>1775</v>
      </c>
      <c r="G200" s="1"/>
      <c r="H200" s="149">
        <v>0</v>
      </c>
      <c r="I200" s="2"/>
      <c r="J200" s="29">
        <v>0</v>
      </c>
      <c r="K200" s="29">
        <v>1</v>
      </c>
      <c r="L200" s="29" t="s">
        <v>1777</v>
      </c>
      <c r="M200" s="2"/>
      <c r="N200" s="10" t="s">
        <v>19</v>
      </c>
      <c r="O200" s="145"/>
      <c r="P200" s="10" t="str">
        <f t="shared" si="50"/>
        <v>'ISettAfsActReq',</v>
      </c>
      <c r="Q200" s="2"/>
      <c r="R200" s="10" t="str">
        <f t="shared" si="51"/>
        <v>'uint8',</v>
      </c>
      <c r="S200" s="2" t="str">
        <f t="shared" si="49"/>
        <v>0,</v>
      </c>
      <c r="T200" s="2"/>
      <c r="U200" s="2" t="str">
        <f t="shared" si="52"/>
        <v>[0, 1],</v>
      </c>
      <c r="V200" s="2" t="str">
        <f t="shared" si="47"/>
        <v xml:space="preserve">          </v>
      </c>
      <c r="W200" s="4" t="str">
        <f t="shared" si="53"/>
        <v>-,</v>
      </c>
      <c r="X200" s="2" t="str">
        <f t="shared" si="48"/>
        <v xml:space="preserve">       </v>
      </c>
      <c r="Y200" s="5" t="str">
        <f t="shared" si="54"/>
        <v>' Request to change of "Afsactivate" 0-no req 1 - req to change ';</v>
      </c>
    </row>
    <row r="201" spans="2:25" ht="13.35" customHeight="1" x14ac:dyDescent="0.3">
      <c r="B201" s="158" t="s">
        <v>1697</v>
      </c>
      <c r="C201" s="37" t="s">
        <v>1268</v>
      </c>
      <c r="D201" s="113" t="s">
        <v>1003</v>
      </c>
      <c r="E201" s="7" t="s">
        <v>150</v>
      </c>
      <c r="F201" s="10" t="s">
        <v>1775</v>
      </c>
      <c r="G201" s="1"/>
      <c r="H201" s="149">
        <v>0</v>
      </c>
      <c r="I201" s="2"/>
      <c r="J201" s="29">
        <v>0</v>
      </c>
      <c r="K201" s="29">
        <v>1</v>
      </c>
      <c r="L201" s="29" t="s">
        <v>1777</v>
      </c>
      <c r="M201" s="2"/>
      <c r="N201" s="10" t="s">
        <v>19</v>
      </c>
      <c r="O201" s="145"/>
      <c r="P201" s="10" t="str">
        <f t="shared" si="50"/>
        <v>'ISettLccActReq',</v>
      </c>
      <c r="Q201" s="2"/>
      <c r="R201" s="10" t="str">
        <f t="shared" si="51"/>
        <v>'uint8',</v>
      </c>
      <c r="S201" s="2" t="str">
        <f t="shared" si="49"/>
        <v>0,</v>
      </c>
      <c r="T201" s="2"/>
      <c r="U201" s="2" t="str">
        <f t="shared" si="52"/>
        <v>[0, 1],</v>
      </c>
      <c r="V201" s="2" t="str">
        <f t="shared" si="47"/>
        <v xml:space="preserve">          </v>
      </c>
      <c r="W201" s="4" t="str">
        <f t="shared" si="53"/>
        <v>-,</v>
      </c>
      <c r="X201" s="2" t="str">
        <f t="shared" si="48"/>
        <v xml:space="preserve">       </v>
      </c>
      <c r="Y201" s="5" t="str">
        <f t="shared" si="54"/>
        <v>' Request to change of "Lcc Enable" 0-no req 1 - req to change ';</v>
      </c>
    </row>
    <row r="202" spans="2:25" ht="13.35" customHeight="1" x14ac:dyDescent="0.3">
      <c r="B202" s="158" t="s">
        <v>1697</v>
      </c>
      <c r="C202" s="37" t="s">
        <v>1269</v>
      </c>
      <c r="D202" s="113" t="s">
        <v>1002</v>
      </c>
      <c r="E202" s="7" t="s">
        <v>164</v>
      </c>
      <c r="F202" s="10" t="s">
        <v>1775</v>
      </c>
      <c r="G202" s="1"/>
      <c r="H202" s="149">
        <v>0</v>
      </c>
      <c r="I202" s="2"/>
      <c r="J202" s="29">
        <v>0</v>
      </c>
      <c r="K202" s="29">
        <v>2</v>
      </c>
      <c r="L202" s="29" t="s">
        <v>1777</v>
      </c>
      <c r="M202" s="2"/>
      <c r="N202" s="10" t="s">
        <v>19</v>
      </c>
      <c r="O202" s="145"/>
      <c r="P202" s="10" t="str">
        <f t="shared" si="50"/>
        <v>'ISettLccVibrationWarnReq',</v>
      </c>
      <c r="Q202" s="2"/>
      <c r="R202" s="10" t="str">
        <f t="shared" si="51"/>
        <v>'uint8',</v>
      </c>
      <c r="S202" s="2" t="str">
        <f t="shared" si="49"/>
        <v>0,</v>
      </c>
      <c r="T202" s="2"/>
      <c r="U202" s="2" t="str">
        <f t="shared" si="52"/>
        <v>[0, 3],</v>
      </c>
      <c r="V202" s="2" t="str">
        <f t="shared" si="47"/>
        <v xml:space="preserve">          </v>
      </c>
      <c r="W202" s="4" t="str">
        <f t="shared" si="53"/>
        <v>-,</v>
      </c>
      <c r="X202" s="2" t="str">
        <f t="shared" si="48"/>
        <v xml:space="preserve">       </v>
      </c>
      <c r="Y202" s="5" t="str">
        <f t="shared" si="54"/>
        <v>' Request to change of "Lcc Vibration warning" 0-no req 1 - req to change ';</v>
      </c>
    </row>
    <row r="203" spans="2:25" ht="13.35" customHeight="1" x14ac:dyDescent="0.3">
      <c r="B203" s="158" t="s">
        <v>1697</v>
      </c>
      <c r="C203" s="283" t="s">
        <v>1270</v>
      </c>
      <c r="D203" s="113" t="s">
        <v>1007</v>
      </c>
      <c r="E203" s="7" t="s">
        <v>873</v>
      </c>
      <c r="F203" s="10" t="s">
        <v>1775</v>
      </c>
      <c r="G203" s="1"/>
      <c r="H203" s="149">
        <v>0</v>
      </c>
      <c r="I203" s="2"/>
      <c r="J203" s="29">
        <v>0</v>
      </c>
      <c r="K203" s="29">
        <v>1</v>
      </c>
      <c r="L203" s="29" t="s">
        <v>1777</v>
      </c>
      <c r="M203" s="2"/>
      <c r="N203" s="10" t="s">
        <v>19</v>
      </c>
      <c r="O203" s="145"/>
      <c r="P203" s="10" t="str">
        <f t="shared" si="50"/>
        <v>'ISettLccSoundAlertReq',</v>
      </c>
      <c r="Q203" s="2"/>
      <c r="R203" s="10" t="str">
        <f t="shared" si="51"/>
        <v>'uint8',</v>
      </c>
      <c r="S203" s="2" t="str">
        <f t="shared" si="49"/>
        <v>0,</v>
      </c>
      <c r="T203" s="2"/>
      <c r="U203" s="2" t="str">
        <f t="shared" si="52"/>
        <v>[0, 1],</v>
      </c>
      <c r="V203" s="2" t="str">
        <f t="shared" si="47"/>
        <v xml:space="preserve">          </v>
      </c>
      <c r="W203" s="4" t="str">
        <f t="shared" si="53"/>
        <v>-,</v>
      </c>
      <c r="X203" s="2" t="str">
        <f t="shared" si="48"/>
        <v xml:space="preserve">       </v>
      </c>
      <c r="Y203" s="5" t="str">
        <f t="shared" si="54"/>
        <v>' Request to change of "Lcc Soundwarning" 0-no req 1 - req to change ';</v>
      </c>
    </row>
    <row r="204" spans="2:25" ht="13.35" customHeight="1" x14ac:dyDescent="0.3">
      <c r="B204" s="158" t="s">
        <v>1697</v>
      </c>
      <c r="C204" s="37" t="s">
        <v>1271</v>
      </c>
      <c r="D204" s="113" t="s">
        <v>1019</v>
      </c>
      <c r="E204" s="7" t="s">
        <v>151</v>
      </c>
      <c r="F204" s="10" t="s">
        <v>1775</v>
      </c>
      <c r="G204" s="1"/>
      <c r="H204" s="149">
        <v>0</v>
      </c>
      <c r="I204" s="2"/>
      <c r="J204" s="29">
        <v>0</v>
      </c>
      <c r="K204" s="29">
        <v>1</v>
      </c>
      <c r="L204" s="29" t="s">
        <v>1777</v>
      </c>
      <c r="M204" s="2"/>
      <c r="N204" s="10" t="s">
        <v>19</v>
      </c>
      <c r="O204" s="145"/>
      <c r="P204" s="10" t="str">
        <f t="shared" si="50"/>
        <v>'ISettLccModeReq',</v>
      </c>
      <c r="Q204" s="2"/>
      <c r="R204" s="10" t="str">
        <f t="shared" si="51"/>
        <v>'uint8',</v>
      </c>
      <c r="S204" s="2" t="str">
        <f t="shared" si="49"/>
        <v>0,</v>
      </c>
      <c r="T204" s="2"/>
      <c r="U204" s="2" t="str">
        <f t="shared" si="52"/>
        <v>[0, 3],</v>
      </c>
      <c r="V204" s="2" t="str">
        <f t="shared" si="47"/>
        <v xml:space="preserve">          </v>
      </c>
      <c r="W204" s="4" t="str">
        <f t="shared" si="53"/>
        <v>-,</v>
      </c>
      <c r="X204" s="2" t="str">
        <f t="shared" si="48"/>
        <v xml:space="preserve">       </v>
      </c>
      <c r="Y204" s="5" t="str">
        <f t="shared" si="54"/>
        <v>' Request to change of "Lcc Time warning" 0-no req 1 - close  2 - normal  3- far ';</v>
      </c>
    </row>
    <row r="205" spans="2:25" ht="13.35" customHeight="1" x14ac:dyDescent="0.3">
      <c r="B205" s="158" t="s">
        <v>1697</v>
      </c>
      <c r="C205" s="37" t="s">
        <v>1272</v>
      </c>
      <c r="D205" s="113" t="s">
        <v>1020</v>
      </c>
      <c r="E205" s="7" t="s">
        <v>872</v>
      </c>
      <c r="F205" s="10" t="s">
        <v>1775</v>
      </c>
      <c r="G205" s="1"/>
      <c r="H205" s="149">
        <v>0</v>
      </c>
      <c r="I205" s="2"/>
      <c r="J205" s="29">
        <v>0</v>
      </c>
      <c r="K205" s="29">
        <v>3</v>
      </c>
      <c r="L205" s="29" t="s">
        <v>1777</v>
      </c>
      <c r="M205" s="2"/>
      <c r="N205" s="10" t="s">
        <v>19</v>
      </c>
      <c r="O205" s="145"/>
      <c r="P205" s="10" t="str">
        <f t="shared" si="50"/>
        <v>'ISettAlccActReq',</v>
      </c>
      <c r="Q205" s="2"/>
      <c r="R205" s="10" t="str">
        <f t="shared" si="51"/>
        <v>'uint8',</v>
      </c>
      <c r="S205" s="2" t="str">
        <f t="shared" si="49"/>
        <v>0,</v>
      </c>
      <c r="T205" s="2"/>
      <c r="U205" s="2" t="str">
        <f t="shared" si="52"/>
        <v>[0, 1],</v>
      </c>
      <c r="V205" s="2" t="str">
        <f t="shared" si="47"/>
        <v xml:space="preserve">          </v>
      </c>
      <c r="W205" s="4" t="str">
        <f t="shared" si="53"/>
        <v>-,</v>
      </c>
      <c r="X205" s="2" t="str">
        <f t="shared" si="48"/>
        <v xml:space="preserve">       </v>
      </c>
      <c r="Y205" s="5" t="str">
        <f t="shared" si="54"/>
        <v>' Request to change of "Alcc Enable" 0-no req 1 - req to change ';</v>
      </c>
    </row>
    <row r="206" spans="2:25" ht="13.35" customHeight="1" x14ac:dyDescent="0.3">
      <c r="B206" s="158" t="s">
        <v>1697</v>
      </c>
      <c r="C206" s="37" t="s">
        <v>1273</v>
      </c>
      <c r="D206" s="113" t="s">
        <v>1018</v>
      </c>
      <c r="E206" s="7" t="s">
        <v>871</v>
      </c>
      <c r="F206" s="10" t="s">
        <v>1775</v>
      </c>
      <c r="G206" s="1"/>
      <c r="H206" s="149">
        <v>0</v>
      </c>
      <c r="I206" s="2"/>
      <c r="J206" s="29">
        <v>0</v>
      </c>
      <c r="K206" s="29">
        <v>1</v>
      </c>
      <c r="L206" s="29" t="s">
        <v>1777</v>
      </c>
      <c r="M206" s="2"/>
      <c r="N206" s="10" t="s">
        <v>19</v>
      </c>
      <c r="O206" s="145"/>
      <c r="P206" s="10" t="e">
        <f>"'"&amp;#REF!&amp;"'"&amp;","</f>
        <v>#REF!</v>
      </c>
      <c r="Q206" s="2"/>
      <c r="R206" s="10" t="e">
        <f>"'"&amp;#REF!&amp;"',"</f>
        <v>#REF!</v>
      </c>
      <c r="S206" s="2" t="str">
        <f t="shared" si="49"/>
        <v>0,</v>
      </c>
      <c r="T206" s="2"/>
      <c r="U206" s="2" t="e">
        <f>"["&amp;#REF!&amp;", "&amp;LEFT(#REF!,7)&amp;"]"&amp;","</f>
        <v>#REF!</v>
      </c>
      <c r="V206" s="2" t="e">
        <f t="shared" si="47"/>
        <v>#REF!</v>
      </c>
      <c r="W206" s="4" t="e">
        <f>IF(#REF!="[]","''",(IF(#REF!="'-'","''",#REF!)))&amp;","</f>
        <v>#REF!</v>
      </c>
      <c r="X206" s="2" t="e">
        <f t="shared" si="48"/>
        <v>#REF!</v>
      </c>
      <c r="Y206" s="5" t="e">
        <f>"'"&amp;IF(#REF!="[]","-"," "&amp;(CLEAN(#REF!))&amp;" ")&amp;"'"&amp;";"</f>
        <v>#REF!</v>
      </c>
    </row>
    <row r="207" spans="2:25" ht="13.35" customHeight="1" x14ac:dyDescent="0.3">
      <c r="B207" s="158" t="s">
        <v>1697</v>
      </c>
      <c r="C207" s="37" t="s">
        <v>1274</v>
      </c>
      <c r="D207" s="113" t="s">
        <v>1017</v>
      </c>
      <c r="E207" s="7" t="s">
        <v>3237</v>
      </c>
      <c r="F207" s="10" t="s">
        <v>1775</v>
      </c>
      <c r="G207" s="1"/>
      <c r="H207" s="149">
        <v>0</v>
      </c>
      <c r="I207" s="2"/>
      <c r="J207" s="29">
        <v>0</v>
      </c>
      <c r="K207" s="29">
        <v>3</v>
      </c>
      <c r="L207" s="29" t="s">
        <v>1777</v>
      </c>
      <c r="M207" s="2"/>
      <c r="N207" s="10" t="s">
        <v>19</v>
      </c>
      <c r="O207" s="145"/>
      <c r="P207" s="10" t="str">
        <f>"'"&amp;C209&amp;"'"&amp;","</f>
        <v>'ISettDowActReq',</v>
      </c>
      <c r="Q207" s="2"/>
      <c r="R207" s="10" t="str">
        <f>"'"&amp;F209&amp;"',"</f>
        <v>'uint8',</v>
      </c>
      <c r="S207" s="2" t="str">
        <f t="shared" si="49"/>
        <v>0,</v>
      </c>
      <c r="T207" s="2"/>
      <c r="U207" s="2" t="str">
        <f>"["&amp;J209&amp;", "&amp;LEFT(K209,7)&amp;"]"&amp;","</f>
        <v>[0, 1],</v>
      </c>
      <c r="V207" s="2" t="str">
        <f t="shared" si="47"/>
        <v xml:space="preserve">          </v>
      </c>
      <c r="W207" s="4" t="str">
        <f>IF(L209="[]","''",(IF(L209="'-'","''",L209)))&amp;","</f>
        <v>-,</v>
      </c>
      <c r="X207" s="2" t="str">
        <f t="shared" si="48"/>
        <v xml:space="preserve">       </v>
      </c>
      <c r="Y207" s="5" t="str">
        <f>"'"&amp;IF(E209="[]","-"," "&amp;(CLEAN(E209))&amp;" ")&amp;"'"&amp;";"</f>
        <v>' Request to change of "Dow Enable" 0-no req 1 - req to change ';</v>
      </c>
    </row>
    <row r="208" spans="2:25" ht="13.35" customHeight="1" x14ac:dyDescent="0.3">
      <c r="B208" s="158" t="s">
        <v>1697</v>
      </c>
      <c r="C208" s="37" t="s">
        <v>1275</v>
      </c>
      <c r="D208" s="113" t="s">
        <v>1008</v>
      </c>
      <c r="E208" s="7" t="s">
        <v>152</v>
      </c>
      <c r="F208" s="10" t="s">
        <v>1775</v>
      </c>
      <c r="G208" s="1"/>
      <c r="H208" s="149">
        <v>0</v>
      </c>
      <c r="I208" s="2"/>
      <c r="J208" s="29">
        <v>0</v>
      </c>
      <c r="K208" s="29">
        <v>1</v>
      </c>
      <c r="L208" s="29" t="s">
        <v>1777</v>
      </c>
      <c r="M208" s="2"/>
      <c r="N208" s="10" t="s">
        <v>19</v>
      </c>
      <c r="O208" s="145"/>
      <c r="P208" s="10" t="str">
        <f>"'"&amp;C210&amp;"'"&amp;","</f>
        <v>'ISettDowSoundWarnReq',</v>
      </c>
      <c r="Q208" s="2"/>
      <c r="R208" s="10" t="str">
        <f>"'"&amp;F210&amp;"',"</f>
        <v>'uint8',</v>
      </c>
      <c r="S208" s="2" t="str">
        <f t="shared" si="49"/>
        <v>0,</v>
      </c>
      <c r="T208" s="2"/>
      <c r="U208" s="2" t="str">
        <f>"["&amp;J210&amp;", "&amp;LEFT(K210,7)&amp;"]"&amp;","</f>
        <v>[0, 1],</v>
      </c>
      <c r="V208" s="2" t="str">
        <f t="shared" si="47"/>
        <v xml:space="preserve">          </v>
      </c>
      <c r="W208" s="4" t="str">
        <f>IF(L210="[]","''",(IF(L210="'-'","''",L210)))&amp;","</f>
        <v>-,</v>
      </c>
      <c r="X208" s="2" t="str">
        <f t="shared" si="48"/>
        <v xml:space="preserve">       </v>
      </c>
      <c r="Y208" s="5" t="str">
        <f>"'"&amp;IF(E210="[]","-"," "&amp;(CLEAN(E210))&amp;" ")&amp;"'"&amp;";"</f>
        <v>' Request to change of "Dow Sound Warning" 0-no req 1 - req to change ';</v>
      </c>
    </row>
    <row r="209" spans="2:25" ht="13.35" customHeight="1" x14ac:dyDescent="0.3">
      <c r="B209" s="158" t="s">
        <v>1697</v>
      </c>
      <c r="C209" s="37" t="s">
        <v>1276</v>
      </c>
      <c r="D209" s="113" t="s">
        <v>1015</v>
      </c>
      <c r="E209" s="7" t="s">
        <v>153</v>
      </c>
      <c r="F209" s="10" t="s">
        <v>1775</v>
      </c>
      <c r="G209" s="1"/>
      <c r="H209" s="149">
        <v>0</v>
      </c>
      <c r="I209" s="2"/>
      <c r="J209" s="29">
        <v>0</v>
      </c>
      <c r="K209" s="29">
        <v>1</v>
      </c>
      <c r="L209" s="29" t="s">
        <v>1777</v>
      </c>
      <c r="M209" s="2"/>
      <c r="N209" s="10" t="s">
        <v>19</v>
      </c>
      <c r="O209" s="145"/>
      <c r="P209" s="10" t="str">
        <f t="shared" si="50"/>
        <v>'ISettLdwModeReq',</v>
      </c>
      <c r="Q209" s="2"/>
      <c r="R209" s="10" t="str">
        <f t="shared" si="51"/>
        <v>'uint8',</v>
      </c>
      <c r="S209" s="2" t="str">
        <f t="shared" si="49"/>
        <v>0,</v>
      </c>
      <c r="T209" s="2"/>
      <c r="U209" s="2" t="str">
        <f t="shared" si="52"/>
        <v>[0, 3],</v>
      </c>
      <c r="V209" s="2" t="str">
        <f t="shared" si="47"/>
        <v xml:space="preserve">          </v>
      </c>
      <c r="W209" s="4" t="str">
        <f t="shared" si="53"/>
        <v>-,</v>
      </c>
      <c r="X209" s="2" t="str">
        <f t="shared" si="48"/>
        <v xml:space="preserve">       </v>
      </c>
      <c r="Y209" s="5" t="str">
        <f t="shared" si="54"/>
        <v>' Request to change of "Ldw Time Warning" 0-no req 1 - before cross   2 - during cross  3- after cross ';</v>
      </c>
    </row>
    <row r="210" spans="2:25" ht="13.35" customHeight="1" x14ac:dyDescent="0.3">
      <c r="B210" s="158" t="s">
        <v>1697</v>
      </c>
      <c r="C210" s="37" t="s">
        <v>1277</v>
      </c>
      <c r="D210" s="113" t="s">
        <v>1014</v>
      </c>
      <c r="E210" s="7" t="s">
        <v>159</v>
      </c>
      <c r="F210" s="10" t="s">
        <v>1775</v>
      </c>
      <c r="G210" s="1"/>
      <c r="H210" s="149">
        <v>0</v>
      </c>
      <c r="I210" s="2"/>
      <c r="J210" s="29">
        <v>0</v>
      </c>
      <c r="K210" s="29">
        <v>1</v>
      </c>
      <c r="L210" s="29" t="s">
        <v>1777</v>
      </c>
      <c r="M210" s="2"/>
      <c r="N210" s="10" t="s">
        <v>19</v>
      </c>
      <c r="O210" s="145"/>
      <c r="P210" s="10" t="str">
        <f t="shared" si="50"/>
        <v>'ISettLdwVibrReq',</v>
      </c>
      <c r="Q210" s="2"/>
      <c r="R210" s="10" t="str">
        <f t="shared" si="51"/>
        <v>'uint8',</v>
      </c>
      <c r="S210" s="2" t="str">
        <f t="shared" si="49"/>
        <v>0,</v>
      </c>
      <c r="T210" s="2"/>
      <c r="U210" s="2" t="str">
        <f t="shared" si="52"/>
        <v>[0, 1],</v>
      </c>
      <c r="V210" s="2" t="str">
        <f t="shared" si="47"/>
        <v xml:space="preserve">          </v>
      </c>
      <c r="W210" s="4" t="str">
        <f t="shared" si="53"/>
        <v>-,</v>
      </c>
      <c r="X210" s="2" t="str">
        <f t="shared" si="48"/>
        <v xml:space="preserve">       </v>
      </c>
      <c r="Y210" s="5" t="str">
        <f t="shared" si="54"/>
        <v>' Request to change of "Ldw Vibration Warning" 0-no req 1 - req to change ';</v>
      </c>
    </row>
    <row r="211" spans="2:25" ht="13.35" customHeight="1" x14ac:dyDescent="0.3">
      <c r="B211" s="158" t="s">
        <v>1697</v>
      </c>
      <c r="C211" s="37" t="s">
        <v>1278</v>
      </c>
      <c r="D211" s="113" t="s">
        <v>1024</v>
      </c>
      <c r="E211" s="7" t="s">
        <v>154</v>
      </c>
      <c r="F211" s="10" t="s">
        <v>1775</v>
      </c>
      <c r="G211" s="1"/>
      <c r="H211" s="149">
        <v>0</v>
      </c>
      <c r="I211" s="2"/>
      <c r="J211" s="29">
        <v>0</v>
      </c>
      <c r="K211" s="29">
        <v>1</v>
      </c>
      <c r="L211" s="29" t="s">
        <v>1777</v>
      </c>
      <c r="M211" s="2"/>
      <c r="N211" s="10" t="s">
        <v>19</v>
      </c>
      <c r="O211" s="145"/>
      <c r="P211" s="10" t="str">
        <f t="shared" si="50"/>
        <v>'ISettLdwSoundReq',</v>
      </c>
      <c r="Q211" s="2"/>
      <c r="R211" s="10" t="str">
        <f t="shared" si="51"/>
        <v>'uint8',</v>
      </c>
      <c r="S211" s="2" t="str">
        <f t="shared" si="49"/>
        <v>0,</v>
      </c>
      <c r="T211" s="2"/>
      <c r="U211" s="2" t="str">
        <f t="shared" si="52"/>
        <v>[0, 1],</v>
      </c>
      <c r="V211" s="2" t="str">
        <f t="shared" si="47"/>
        <v xml:space="preserve">          </v>
      </c>
      <c r="W211" s="4" t="str">
        <f t="shared" si="53"/>
        <v>-,</v>
      </c>
      <c r="X211" s="2" t="str">
        <f t="shared" si="48"/>
        <v xml:space="preserve">       </v>
      </c>
      <c r="Y211" s="5" t="str">
        <f t="shared" si="54"/>
        <v>' Request to change of "Ldw Sound Warning" 0-no req 1 - req to change ';</v>
      </c>
    </row>
    <row r="212" spans="2:25" ht="13.35" customHeight="1" x14ac:dyDescent="0.3">
      <c r="B212" s="158" t="s">
        <v>1697</v>
      </c>
      <c r="C212" s="37" t="s">
        <v>1279</v>
      </c>
      <c r="D212" s="113" t="s">
        <v>1022</v>
      </c>
      <c r="E212" s="7" t="s">
        <v>165</v>
      </c>
      <c r="F212" s="10" t="s">
        <v>1775</v>
      </c>
      <c r="G212" s="1"/>
      <c r="H212" s="149">
        <v>0</v>
      </c>
      <c r="I212" s="2"/>
      <c r="J212" s="29">
        <v>0</v>
      </c>
      <c r="K212" s="29">
        <v>3</v>
      </c>
      <c r="L212" s="29" t="s">
        <v>1777</v>
      </c>
      <c r="M212" s="2"/>
      <c r="N212" s="10" t="s">
        <v>19</v>
      </c>
      <c r="O212" s="145"/>
      <c r="P212" s="10" t="str">
        <f t="shared" si="50"/>
        <v>'ISettLdpActReq',</v>
      </c>
      <c r="Q212" s="2"/>
      <c r="R212" s="10" t="str">
        <f t="shared" si="51"/>
        <v>'uint8',</v>
      </c>
      <c r="S212" s="2" t="str">
        <f t="shared" si="49"/>
        <v>0,</v>
      </c>
      <c r="T212" s="2"/>
      <c r="U212" s="2" t="str">
        <f t="shared" si="52"/>
        <v>[0, 1],</v>
      </c>
      <c r="V212" s="2" t="str">
        <f t="shared" si="47"/>
        <v xml:space="preserve">          </v>
      </c>
      <c r="W212" s="4" t="str">
        <f t="shared" si="53"/>
        <v>-,</v>
      </c>
      <c r="X212" s="2" t="str">
        <f t="shared" si="48"/>
        <v xml:space="preserve">       </v>
      </c>
      <c r="Y212" s="5" t="str">
        <f t="shared" si="54"/>
        <v>' Request to change of "Ldp Enable" 0-no req 1 - req to change ';</v>
      </c>
    </row>
    <row r="213" spans="2:25" ht="13.35" customHeight="1" x14ac:dyDescent="0.3">
      <c r="B213" s="158" t="s">
        <v>1697</v>
      </c>
      <c r="C213" s="37" t="s">
        <v>1280</v>
      </c>
      <c r="D213" s="113" t="s">
        <v>1025</v>
      </c>
      <c r="E213" s="7" t="s">
        <v>160</v>
      </c>
      <c r="F213" s="10" t="s">
        <v>1775</v>
      </c>
      <c r="G213" s="1"/>
      <c r="H213" s="149">
        <v>0</v>
      </c>
      <c r="I213" s="2"/>
      <c r="J213" s="29">
        <v>0</v>
      </c>
      <c r="K213" s="29">
        <v>1</v>
      </c>
      <c r="L213" s="29" t="s">
        <v>1777</v>
      </c>
      <c r="M213" s="2"/>
      <c r="N213" s="10" t="s">
        <v>19</v>
      </c>
      <c r="O213" s="145"/>
      <c r="P213" s="10" t="str">
        <f t="shared" si="50"/>
        <v>'ISettRecActReq',</v>
      </c>
      <c r="Q213" s="2"/>
      <c r="R213" s="10" t="str">
        <f t="shared" si="51"/>
        <v>'uint8',</v>
      </c>
      <c r="S213" s="2" t="str">
        <f t="shared" si="49"/>
        <v>0,</v>
      </c>
      <c r="T213" s="2"/>
      <c r="U213" s="2" t="str">
        <f t="shared" si="52"/>
        <v>[0, 1],</v>
      </c>
      <c r="V213" s="2" t="str">
        <f t="shared" si="47"/>
        <v xml:space="preserve">          </v>
      </c>
      <c r="W213" s="4" t="str">
        <f t="shared" si="53"/>
        <v>-,</v>
      </c>
      <c r="X213" s="2" t="str">
        <f t="shared" si="48"/>
        <v xml:space="preserve">       </v>
      </c>
      <c r="Y213" s="5" t="str">
        <f t="shared" si="54"/>
        <v>' Request to change of "Rec Enable" 0-no req 1 - req to change ';</v>
      </c>
    </row>
    <row r="214" spans="2:25" ht="13.35" customHeight="1" x14ac:dyDescent="0.3">
      <c r="B214" s="158" t="s">
        <v>1697</v>
      </c>
      <c r="C214" s="37" t="s">
        <v>1281</v>
      </c>
      <c r="D214" s="113" t="s">
        <v>1023</v>
      </c>
      <c r="E214" s="7" t="s">
        <v>161</v>
      </c>
      <c r="F214" s="10" t="s">
        <v>1775</v>
      </c>
      <c r="G214" s="1"/>
      <c r="H214" s="149">
        <v>0</v>
      </c>
      <c r="I214" s="2"/>
      <c r="J214" s="29">
        <v>0</v>
      </c>
      <c r="K214" s="29">
        <v>1</v>
      </c>
      <c r="L214" s="29" t="s">
        <v>1777</v>
      </c>
      <c r="M214" s="2"/>
      <c r="N214" s="10" t="s">
        <v>19</v>
      </c>
      <c r="O214" s="145"/>
      <c r="P214" s="10" t="e">
        <f>"'"&amp;#REF!&amp;"'"&amp;","</f>
        <v>#REF!</v>
      </c>
      <c r="Q214" s="1"/>
      <c r="R214" s="10" t="e">
        <f>"'"&amp;#REF!&amp;"',"</f>
        <v>#REF!</v>
      </c>
      <c r="S214" s="2" t="str">
        <f t="shared" si="49"/>
        <v>0,</v>
      </c>
      <c r="T214" s="2"/>
      <c r="U214" s="2" t="e">
        <f>"["&amp;#REF!&amp;", "&amp;LEFT(#REF!,7)&amp;"]"&amp;","</f>
        <v>#REF!</v>
      </c>
      <c r="V214" s="2" t="e">
        <f t="shared" si="47"/>
        <v>#REF!</v>
      </c>
      <c r="W214" s="4" t="e">
        <f>IF(#REF!="[]","''",(IF(#REF!="'-'","''",#REF!)))&amp;","</f>
        <v>#REF!</v>
      </c>
      <c r="X214" s="2" t="e">
        <f t="shared" si="48"/>
        <v>#REF!</v>
      </c>
      <c r="Y214" s="5" t="e">
        <f>"'"&amp;IF(#REF!="[]","-"," "&amp;(CLEAN(#REF!))&amp;" ")&amp;"'"&amp;";"</f>
        <v>#REF!</v>
      </c>
    </row>
    <row r="215" spans="2:25" ht="13.35" customHeight="1" x14ac:dyDescent="0.3">
      <c r="B215" s="158" t="s">
        <v>1697</v>
      </c>
      <c r="C215" s="37" t="s">
        <v>1282</v>
      </c>
      <c r="D215" s="113" t="s">
        <v>1021</v>
      </c>
      <c r="E215" s="7" t="s">
        <v>155</v>
      </c>
      <c r="F215" s="10" t="s">
        <v>1775</v>
      </c>
      <c r="G215" s="1"/>
      <c r="H215" s="149">
        <v>0</v>
      </c>
      <c r="I215" s="2"/>
      <c r="J215" s="29">
        <v>0</v>
      </c>
      <c r="K215" s="29">
        <v>1</v>
      </c>
      <c r="L215" s="29" t="s">
        <v>1777</v>
      </c>
      <c r="M215" s="2"/>
      <c r="N215" s="10" t="s">
        <v>19</v>
      </c>
      <c r="O215" s="145"/>
      <c r="P215" s="10" t="e">
        <f>"'"&amp;#REF!&amp;"'"&amp;","</f>
        <v>#REF!</v>
      </c>
      <c r="Q215" s="1"/>
      <c r="R215" s="10" t="e">
        <f>"'"&amp;#REF!&amp;"',"</f>
        <v>#REF!</v>
      </c>
      <c r="S215" s="2" t="str">
        <f t="shared" si="49"/>
        <v>0,</v>
      </c>
      <c r="T215" s="2"/>
      <c r="U215" s="2" t="e">
        <f>"["&amp;#REF!&amp;", "&amp;LEFT(#REF!,7)&amp;"]"&amp;","</f>
        <v>#REF!</v>
      </c>
      <c r="V215" s="2" t="e">
        <f t="shared" si="47"/>
        <v>#REF!</v>
      </c>
      <c r="W215" s="4" t="e">
        <f>IF(#REF!="[]","''",(IF(#REF!="'-'","''",#REF!)))&amp;","</f>
        <v>#REF!</v>
      </c>
      <c r="X215" s="2" t="e">
        <f t="shared" si="48"/>
        <v>#REF!</v>
      </c>
      <c r="Y215" s="5" t="e">
        <f>"'"&amp;IF(#REF!="[]","-"," "&amp;(CLEAN(#REF!))&amp;" ")&amp;"'"&amp;";"</f>
        <v>#REF!</v>
      </c>
    </row>
    <row r="216" spans="2:25" ht="13.35" customHeight="1" x14ac:dyDescent="0.3">
      <c r="B216" s="158" t="s">
        <v>1697</v>
      </c>
      <c r="C216" s="37" t="s">
        <v>1283</v>
      </c>
      <c r="D216" s="113" t="s">
        <v>1029</v>
      </c>
      <c r="E216" s="7" t="s">
        <v>156</v>
      </c>
      <c r="F216" s="10" t="s">
        <v>1775</v>
      </c>
      <c r="G216" s="1"/>
      <c r="H216" s="149">
        <v>0</v>
      </c>
      <c r="I216" s="2"/>
      <c r="J216" s="29">
        <v>0</v>
      </c>
      <c r="K216" s="29">
        <v>1</v>
      </c>
      <c r="L216" s="29" t="s">
        <v>1777</v>
      </c>
      <c r="M216" s="2"/>
      <c r="N216" s="10" t="s">
        <v>19</v>
      </c>
      <c r="O216" s="145"/>
      <c r="P216" s="10" t="str">
        <f>"'"&amp;C217&amp;"'"&amp;","</f>
        <v>'ISettLkaActReq',</v>
      </c>
      <c r="Q216" s="1"/>
      <c r="R216" s="10" t="str">
        <f>"'"&amp;F217&amp;"',"</f>
        <v>'uint8',</v>
      </c>
      <c r="S216" s="2" t="str">
        <f t="shared" si="49"/>
        <v>0,</v>
      </c>
      <c r="T216" s="2"/>
      <c r="U216" s="2" t="str">
        <f>"["&amp;J217&amp;", "&amp;LEFT(K217,7)&amp;"]"&amp;","</f>
        <v>[0, 1],</v>
      </c>
      <c r="V216" s="2" t="str">
        <f t="shared" si="47"/>
        <v xml:space="preserve">          </v>
      </c>
      <c r="W216" s="4" t="str">
        <f>IF(L217="[]","''",(IF(L217="'-'","''",L217)))&amp;","</f>
        <v>-,</v>
      </c>
      <c r="X216" s="2" t="str">
        <f t="shared" si="48"/>
        <v xml:space="preserve">       </v>
      </c>
      <c r="Y216" s="5" t="str">
        <f>"'"&amp;IF(E217="[]","-"," "&amp;(CLEAN(E217))&amp;" ")&amp;"'"&amp;";"</f>
        <v>' Request to change of "Lka Enable" 0-no req 1 - req to change ';</v>
      </c>
    </row>
    <row r="217" spans="2:25" ht="13.35" customHeight="1" x14ac:dyDescent="0.3">
      <c r="B217" s="158" t="s">
        <v>1697</v>
      </c>
      <c r="C217" s="37" t="s">
        <v>1284</v>
      </c>
      <c r="D217" s="113" t="s">
        <v>1026</v>
      </c>
      <c r="E217" s="7" t="s">
        <v>157</v>
      </c>
      <c r="F217" s="10" t="s">
        <v>1775</v>
      </c>
      <c r="G217" s="1"/>
      <c r="H217" s="149">
        <v>0</v>
      </c>
      <c r="I217" s="2"/>
      <c r="J217" s="29">
        <v>0</v>
      </c>
      <c r="K217" s="29">
        <v>1</v>
      </c>
      <c r="L217" s="29" t="s">
        <v>1777</v>
      </c>
      <c r="M217" s="2"/>
      <c r="N217" s="10" t="s">
        <v>19</v>
      </c>
      <c r="O217" s="145"/>
      <c r="P217" s="10" t="str">
        <f>"'"&amp;C221&amp;"'"&amp;","</f>
        <v>'ISettRctcActReq',</v>
      </c>
      <c r="Q217" s="2"/>
      <c r="R217" s="10" t="str">
        <f>"'"&amp;F221&amp;"',"</f>
        <v>'uint8',</v>
      </c>
      <c r="S217" s="2" t="str">
        <f t="shared" si="49"/>
        <v>0,</v>
      </c>
      <c r="T217" s="2"/>
      <c r="U217" s="2" t="str">
        <f>"["&amp;J221&amp;", "&amp;LEFT(K221,7)&amp;"]"&amp;","</f>
        <v>[0, 2],</v>
      </c>
      <c r="V217" s="2" t="str">
        <f t="shared" si="47"/>
        <v xml:space="preserve">          </v>
      </c>
      <c r="W217" s="4" t="str">
        <f>IF(L221="[]","''",(IF(L221="'-'","''",L221)))&amp;","</f>
        <v>-,</v>
      </c>
      <c r="X217" s="2" t="str">
        <f t="shared" si="48"/>
        <v xml:space="preserve">       </v>
      </c>
      <c r="Y217" s="5" t="str">
        <f>"'"&amp;IF(E221="[]","-"," "&amp;(CLEAN(E221))&amp;" ")&amp;"'"&amp;";"</f>
        <v>' Request to change of "Rctc Enable" 0-no req 1 - req to change ';</v>
      </c>
    </row>
    <row r="218" spans="2:25" ht="13.35" customHeight="1" x14ac:dyDescent="0.3">
      <c r="B218" s="158" t="s">
        <v>1697</v>
      </c>
      <c r="C218" s="37" t="s">
        <v>1285</v>
      </c>
      <c r="D218" s="113" t="s">
        <v>1031</v>
      </c>
      <c r="E218" s="7" t="s">
        <v>147</v>
      </c>
      <c r="F218" s="10" t="s">
        <v>1775</v>
      </c>
      <c r="G218" s="1"/>
      <c r="H218" s="149">
        <v>0</v>
      </c>
      <c r="I218" s="2"/>
      <c r="J218" s="29">
        <v>0</v>
      </c>
      <c r="K218" s="29">
        <v>1</v>
      </c>
      <c r="L218" s="29" t="s">
        <v>1777</v>
      </c>
      <c r="M218" s="2"/>
      <c r="N218" s="10" t="s">
        <v>19</v>
      </c>
      <c r="O218" s="145"/>
      <c r="P218" s="10" t="str">
        <f>"'"&amp;C222&amp;"'"&amp;","</f>
        <v>'ISettCleanSensorReq',</v>
      </c>
      <c r="Q218" s="2"/>
      <c r="R218" s="10" t="str">
        <f>"'"&amp;F222&amp;"',"</f>
        <v>'uint8',</v>
      </c>
      <c r="S218" s="2" t="str">
        <f t="shared" si="49"/>
        <v>0,</v>
      </c>
      <c r="T218" s="2"/>
      <c r="U218" s="2" t="str">
        <f>"["&amp;J222&amp;", "&amp;LEFT(K222,7)&amp;"]"&amp;","</f>
        <v>[0, 1],</v>
      </c>
      <c r="V218" s="2" t="str">
        <f t="shared" si="47"/>
        <v xml:space="preserve">          </v>
      </c>
      <c r="W218" s="4" t="str">
        <f>IF(L222="[]","''",(IF(L222="'-'","''",L222)))&amp;","</f>
        <v>-,</v>
      </c>
      <c r="X218" s="2" t="str">
        <f t="shared" si="48"/>
        <v xml:space="preserve">       </v>
      </c>
      <c r="Y218" s="5" t="str">
        <f>"'"&amp;IF(E222="[]","-"," "&amp;(CLEAN(E222))&amp;" ")&amp;"'"&amp;";"</f>
        <v>' Request to change of "Clean Sensor" 0-no req 1 - req to change ';</v>
      </c>
    </row>
    <row r="219" spans="2:25" s="8" customFormat="1" ht="13.35" customHeight="1" x14ac:dyDescent="0.3">
      <c r="B219" s="158" t="s">
        <v>1697</v>
      </c>
      <c r="C219" s="37" t="s">
        <v>1286</v>
      </c>
      <c r="D219" s="113" t="s">
        <v>1028</v>
      </c>
      <c r="E219" s="7" t="s">
        <v>874</v>
      </c>
      <c r="F219" s="10" t="s">
        <v>1775</v>
      </c>
      <c r="G219" s="1"/>
      <c r="H219" s="149">
        <v>0</v>
      </c>
      <c r="I219" s="2"/>
      <c r="J219" s="29">
        <v>0</v>
      </c>
      <c r="K219" s="29">
        <v>1</v>
      </c>
      <c r="L219" s="29" t="s">
        <v>1777</v>
      </c>
      <c r="M219" s="1"/>
      <c r="N219" s="1"/>
      <c r="O219" s="145"/>
      <c r="P219" s="1" t="str">
        <f>"    %"&amp;B224</f>
        <v xml:space="preserve">    %FIU_Msg3</v>
      </c>
      <c r="Q219" s="2"/>
      <c r="R219" s="10"/>
      <c r="S219" s="1"/>
      <c r="T219" s="1"/>
      <c r="U219" s="1"/>
      <c r="V219" s="1"/>
      <c r="W219" s="13"/>
      <c r="X219" s="1"/>
      <c r="Y219" s="6"/>
    </row>
    <row r="220" spans="2:25" s="8" customFormat="1" ht="13.35" customHeight="1" x14ac:dyDescent="0.3">
      <c r="B220" s="158" t="s">
        <v>1697</v>
      </c>
      <c r="C220" s="37" t="s">
        <v>2636</v>
      </c>
      <c r="D220" s="253" t="s">
        <v>2637</v>
      </c>
      <c r="E220" s="7" t="s">
        <v>2638</v>
      </c>
      <c r="F220" s="10" t="s">
        <v>1775</v>
      </c>
      <c r="G220" s="1"/>
      <c r="H220" s="149">
        <v>0</v>
      </c>
      <c r="I220" s="2"/>
      <c r="J220" s="29">
        <v>0</v>
      </c>
      <c r="K220" s="29">
        <v>1</v>
      </c>
      <c r="L220" s="29" t="s">
        <v>1777</v>
      </c>
      <c r="M220" s="1"/>
      <c r="N220" s="1"/>
      <c r="O220" s="145"/>
      <c r="P220" s="1"/>
      <c r="Q220" s="2"/>
      <c r="R220" s="10"/>
      <c r="S220" s="1"/>
      <c r="T220" s="1"/>
      <c r="U220" s="1"/>
      <c r="V220" s="1"/>
      <c r="W220" s="13"/>
      <c r="X220" s="1"/>
      <c r="Y220" s="6"/>
    </row>
    <row r="221" spans="2:25" ht="13.35" customHeight="1" x14ac:dyDescent="0.3">
      <c r="B221" s="158" t="s">
        <v>1697</v>
      </c>
      <c r="C221" s="37" t="s">
        <v>1287</v>
      </c>
      <c r="D221" s="113" t="s">
        <v>1027</v>
      </c>
      <c r="E221" s="7" t="s">
        <v>875</v>
      </c>
      <c r="F221" s="10" t="s">
        <v>1775</v>
      </c>
      <c r="G221" s="1"/>
      <c r="H221" s="149">
        <v>0</v>
      </c>
      <c r="I221" s="2"/>
      <c r="J221" s="29">
        <v>0</v>
      </c>
      <c r="K221" s="29">
        <v>2</v>
      </c>
      <c r="L221" s="29" t="s">
        <v>1777</v>
      </c>
      <c r="M221" s="1"/>
      <c r="N221" s="10" t="s">
        <v>19</v>
      </c>
      <c r="O221" s="145"/>
      <c r="P221" s="10" t="str">
        <f>"'"&amp;C224&amp;"'"&amp;","</f>
        <v>'ISettRoadSignStsReq',</v>
      </c>
      <c r="Q221" s="2"/>
      <c r="R221" s="10" t="str">
        <f t="shared" ref="R221:R224" si="55">"'"&amp;F224&amp;"',"</f>
        <v>'uint8',</v>
      </c>
      <c r="S221" s="1" t="str">
        <f t="shared" si="49"/>
        <v>0,</v>
      </c>
      <c r="T221" s="1"/>
      <c r="U221" s="1" t="str">
        <f>"["&amp;J224&amp;", "&amp;LEFT(K224,7)&amp;"]"&amp;","</f>
        <v>[0, 1],</v>
      </c>
      <c r="V221" s="1" t="str">
        <f t="shared" si="47"/>
        <v xml:space="preserve">          </v>
      </c>
      <c r="W221" s="13" t="str">
        <f>IF(L224="[]","''",(IF(L224="'-'","''",L224)))&amp;","</f>
        <v>-,</v>
      </c>
      <c r="X221" s="1" t="str">
        <f t="shared" si="48"/>
        <v xml:space="preserve">       </v>
      </c>
      <c r="Y221" s="6" t="str">
        <f>"'"&amp;IF(E224="[]","-"," "&amp;(CLEAN(E224))&amp;" ")&amp;"'"&amp;";"</f>
        <v>' Request to change of "Road sign" 0-no req 1 - req to change ';</v>
      </c>
    </row>
    <row r="222" spans="2:25" ht="13.35" customHeight="1" x14ac:dyDescent="0.3">
      <c r="B222" s="158" t="s">
        <v>1697</v>
      </c>
      <c r="C222" s="37" t="s">
        <v>1288</v>
      </c>
      <c r="D222" s="113" t="s">
        <v>1030</v>
      </c>
      <c r="E222" s="7" t="s">
        <v>162</v>
      </c>
      <c r="F222" s="10" t="s">
        <v>1775</v>
      </c>
      <c r="G222" s="1"/>
      <c r="H222" s="149">
        <v>0</v>
      </c>
      <c r="I222" s="2"/>
      <c r="J222" s="29">
        <v>0</v>
      </c>
      <c r="K222" s="29">
        <v>1</v>
      </c>
      <c r="L222" s="29" t="s">
        <v>1777</v>
      </c>
      <c r="M222" s="1"/>
      <c r="N222" s="10" t="s">
        <v>19</v>
      </c>
      <c r="O222" s="145"/>
      <c r="P222" s="10" t="str">
        <f>"'"&amp;C225&amp;"'"&amp;","</f>
        <v>'ISettNavigStsReq',</v>
      </c>
      <c r="Q222" s="2"/>
      <c r="R222" s="10" t="str">
        <f t="shared" si="55"/>
        <v>'uint8',</v>
      </c>
      <c r="S222" s="1" t="str">
        <f t="shared" si="49"/>
        <v>0,</v>
      </c>
      <c r="T222" s="1"/>
      <c r="U222" s="1" t="str">
        <f>"["&amp;J225&amp;", "&amp;LEFT(K225,7)&amp;"]"&amp;","</f>
        <v>[0, 1],</v>
      </c>
      <c r="V222" s="1" t="str">
        <f t="shared" si="47"/>
        <v xml:space="preserve">          </v>
      </c>
      <c r="W222" s="13" t="str">
        <f>IF(L225="[]","''",(IF(L225="'-'","''",L225)))&amp;","</f>
        <v>-,</v>
      </c>
      <c r="X222" s="1" t="str">
        <f t="shared" si="48"/>
        <v xml:space="preserve">       </v>
      </c>
      <c r="Y222" s="6" t="str">
        <f>"'"&amp;IF(E225="[]","-"," "&amp;(CLEAN(E225))&amp;" ")&amp;"'"&amp;";"</f>
        <v>' Request to change of "Navigation" 0-no req 1 - req to change ';</v>
      </c>
    </row>
    <row r="223" spans="2:25" ht="13.35" customHeight="1" x14ac:dyDescent="0.3">
      <c r="B223" s="159"/>
      <c r="C223" s="37"/>
      <c r="D223" s="113"/>
      <c r="F223" s="1"/>
      <c r="G223" s="1"/>
      <c r="H223" s="149"/>
      <c r="I223" s="1"/>
      <c r="J223" s="128"/>
      <c r="K223" s="128"/>
      <c r="L223" s="128"/>
      <c r="M223" s="1"/>
      <c r="N223" s="10" t="s">
        <v>19</v>
      </c>
      <c r="O223" s="145"/>
      <c r="P223" s="10" t="str">
        <f>"'"&amp;C226&amp;"'"&amp;","</f>
        <v>'ISettOtherObjStsReq',</v>
      </c>
      <c r="Q223" s="2"/>
      <c r="R223" s="10" t="str">
        <f t="shared" si="55"/>
        <v>'uint8',</v>
      </c>
      <c r="S223" s="1" t="str">
        <f t="shared" si="49"/>
        <v>0,</v>
      </c>
      <c r="T223" s="1"/>
      <c r="U223" s="1" t="str">
        <f>"["&amp;J226&amp;", "&amp;LEFT(K226,7)&amp;"]"&amp;","</f>
        <v>[0, 1],</v>
      </c>
      <c r="V223" s="1" t="str">
        <f t="shared" si="47"/>
        <v xml:space="preserve">          </v>
      </c>
      <c r="W223" s="13" t="str">
        <f>IF(L226="[]","''",(IF(L226="'-'","''",L226)))&amp;","</f>
        <v>-,</v>
      </c>
      <c r="X223" s="1" t="str">
        <f t="shared" si="48"/>
        <v xml:space="preserve">       </v>
      </c>
      <c r="Y223" s="6" t="str">
        <f>"'"&amp;IF(E226="[]","-"," "&amp;(CLEAN(E226))&amp;" ")&amp;"'"&amp;";"</f>
        <v>' Request to change of "Other objects" 0-no req 1 - req to change ';</v>
      </c>
    </row>
    <row r="224" spans="2:25" s="8" customFormat="1" ht="13.35" customHeight="1" x14ac:dyDescent="0.3">
      <c r="B224" s="158" t="s">
        <v>1698</v>
      </c>
      <c r="C224" s="37" t="s">
        <v>1574</v>
      </c>
      <c r="D224" s="224" t="s">
        <v>1952</v>
      </c>
      <c r="E224" s="7" t="s">
        <v>1576</v>
      </c>
      <c r="F224" s="10" t="s">
        <v>1775</v>
      </c>
      <c r="G224" s="1"/>
      <c r="H224" s="149">
        <v>0</v>
      </c>
      <c r="I224" s="1"/>
      <c r="J224" s="29">
        <v>0</v>
      </c>
      <c r="K224" s="29">
        <v>1</v>
      </c>
      <c r="L224" s="29" t="s">
        <v>1777</v>
      </c>
      <c r="M224" s="1"/>
      <c r="N224" s="1" t="s">
        <v>19</v>
      </c>
      <c r="O224" s="1"/>
      <c r="P224" s="1" t="str">
        <f>"'"&amp;C227&amp;"'"&amp;","</f>
        <v>'ISettProjectionOnARoadReq',</v>
      </c>
      <c r="Q224" s="1"/>
      <c r="R224" s="1" t="str">
        <f t="shared" si="55"/>
        <v>'uint8',</v>
      </c>
      <c r="S224" s="1" t="str">
        <f t="shared" si="49"/>
        <v>0,</v>
      </c>
      <c r="T224" s="1"/>
      <c r="U224" s="1" t="str">
        <f>"["&amp;J227&amp;", "&amp;LEFT(K227,7)&amp;"]"&amp;","</f>
        <v>[0, 1],</v>
      </c>
      <c r="V224" s="1" t="str">
        <f t="shared" si="47"/>
        <v xml:space="preserve">          </v>
      </c>
      <c r="W224" s="13" t="str">
        <f>IF(L227="[]","''",(IF(L227="'-'","''",L227)))&amp;","</f>
        <v>-,</v>
      </c>
      <c r="X224" s="1" t="str">
        <f t="shared" si="48"/>
        <v xml:space="preserve">       </v>
      </c>
      <c r="Y224" s="6" t="str">
        <f>"'"&amp;IF(E227="[]","-"," "&amp;(CLEAN(E227))&amp;" ")&amp;"'"&amp;";"</f>
        <v>' Request to change of "Projection" 0-no req 1 - req to change ';</v>
      </c>
    </row>
    <row r="225" spans="2:27" s="8" customFormat="1" x14ac:dyDescent="0.3">
      <c r="B225" s="158" t="s">
        <v>1698</v>
      </c>
      <c r="C225" s="37" t="s">
        <v>1566</v>
      </c>
      <c r="D225" s="224" t="s">
        <v>1953</v>
      </c>
      <c r="E225" s="7" t="s">
        <v>1577</v>
      </c>
      <c r="F225" s="10" t="s">
        <v>1775</v>
      </c>
      <c r="G225" s="1"/>
      <c r="H225" s="149">
        <v>0</v>
      </c>
      <c r="I225" s="1"/>
      <c r="J225" s="29">
        <v>0</v>
      </c>
      <c r="K225" s="29">
        <v>1</v>
      </c>
      <c r="L225" s="29" t="s">
        <v>1777</v>
      </c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</row>
    <row r="226" spans="2:27" s="8" customFormat="1" x14ac:dyDescent="0.3">
      <c r="B226" s="158" t="s">
        <v>1698</v>
      </c>
      <c r="C226" s="37" t="s">
        <v>1567</v>
      </c>
      <c r="D226" s="224" t="s">
        <v>1951</v>
      </c>
      <c r="E226" s="7" t="s">
        <v>1575</v>
      </c>
      <c r="F226" s="10" t="s">
        <v>1775</v>
      </c>
      <c r="G226" s="1"/>
      <c r="H226" s="149">
        <v>0</v>
      </c>
      <c r="I226" s="1"/>
      <c r="J226" s="29">
        <v>0</v>
      </c>
      <c r="K226" s="29">
        <v>1</v>
      </c>
      <c r="L226" s="29" t="s">
        <v>1777</v>
      </c>
      <c r="P226" s="1"/>
      <c r="R226" s="2"/>
    </row>
    <row r="227" spans="2:27" s="8" customFormat="1" x14ac:dyDescent="0.3">
      <c r="B227" s="158" t="s">
        <v>1698</v>
      </c>
      <c r="C227" s="37" t="s">
        <v>1622</v>
      </c>
      <c r="D227" s="224" t="s">
        <v>1950</v>
      </c>
      <c r="E227" s="7" t="s">
        <v>1623</v>
      </c>
      <c r="F227" s="10" t="s">
        <v>1775</v>
      </c>
      <c r="G227" s="1"/>
      <c r="H227" s="149">
        <v>0</v>
      </c>
      <c r="I227" s="1"/>
      <c r="J227" s="29">
        <v>0</v>
      </c>
      <c r="K227" s="29">
        <v>1</v>
      </c>
      <c r="L227" s="29" t="s">
        <v>1777</v>
      </c>
      <c r="P227" s="1"/>
      <c r="R227" s="2"/>
    </row>
    <row r="228" spans="2:27" s="8" customFormat="1" x14ac:dyDescent="0.3">
      <c r="B228" s="157"/>
      <c r="D228" s="113"/>
      <c r="E228" s="7"/>
      <c r="G228" s="7"/>
      <c r="H228" s="7"/>
      <c r="I228" s="7"/>
      <c r="J228" s="7"/>
      <c r="K228" s="7"/>
      <c r="L228" s="7"/>
      <c r="P228" s="1"/>
      <c r="R228" s="2"/>
    </row>
    <row r="229" spans="2:27" s="8" customFormat="1" x14ac:dyDescent="0.3">
      <c r="B229" s="344" t="s">
        <v>3285</v>
      </c>
      <c r="D229" s="323" t="s">
        <v>3286</v>
      </c>
      <c r="E229" s="7" t="s">
        <v>3289</v>
      </c>
      <c r="F229" s="10" t="s">
        <v>1776</v>
      </c>
      <c r="H229" s="149"/>
      <c r="J229" s="128">
        <v>-1533</v>
      </c>
      <c r="K229" s="128" t="s">
        <v>3290</v>
      </c>
      <c r="L229" s="128"/>
      <c r="P229" s="1"/>
      <c r="R229" s="2"/>
    </row>
    <row r="230" spans="2:27" s="8" customFormat="1" ht="72" x14ac:dyDescent="0.3">
      <c r="B230" s="344" t="s">
        <v>3285</v>
      </c>
      <c r="D230" s="323" t="s">
        <v>3287</v>
      </c>
      <c r="E230" s="36" t="s">
        <v>3291</v>
      </c>
      <c r="F230" s="10" t="s">
        <v>1775</v>
      </c>
      <c r="H230" s="149"/>
      <c r="J230" s="128">
        <v>0</v>
      </c>
      <c r="K230" s="128">
        <v>3</v>
      </c>
      <c r="L230" s="128"/>
      <c r="P230" s="1"/>
      <c r="R230" s="2"/>
    </row>
    <row r="231" spans="2:27" s="8" customFormat="1" x14ac:dyDescent="0.3">
      <c r="B231" s="344" t="s">
        <v>3285</v>
      </c>
      <c r="D231" s="323" t="s">
        <v>3288</v>
      </c>
      <c r="E231" s="7" t="s">
        <v>3292</v>
      </c>
      <c r="F231" s="10" t="s">
        <v>1776</v>
      </c>
      <c r="H231" s="149"/>
      <c r="J231" s="128">
        <v>-1533</v>
      </c>
      <c r="K231" s="322" t="s">
        <v>3290</v>
      </c>
      <c r="L231" s="128"/>
      <c r="P231" s="1"/>
      <c r="R231" s="2"/>
    </row>
    <row r="232" spans="2:27" s="8" customFormat="1" x14ac:dyDescent="0.3">
      <c r="B232" s="157"/>
      <c r="D232" s="113"/>
      <c r="E232" s="7"/>
      <c r="H232" s="149"/>
      <c r="J232" s="128"/>
      <c r="K232" s="128"/>
      <c r="L232" s="128"/>
      <c r="P232" s="1"/>
      <c r="R232" s="2"/>
    </row>
    <row r="233" spans="2:27" s="8" customFormat="1" x14ac:dyDescent="0.3">
      <c r="B233" s="160" t="s">
        <v>3304</v>
      </c>
      <c r="D233" s="345"/>
      <c r="E233" s="7"/>
      <c r="G233" s="7"/>
      <c r="H233" s="7"/>
      <c r="J233" s="324"/>
      <c r="K233" s="324"/>
      <c r="L233" s="324"/>
      <c r="P233" s="1"/>
      <c r="R233" s="2"/>
    </row>
    <row r="234" spans="2:27" s="8" customFormat="1" x14ac:dyDescent="0.3">
      <c r="B234" s="160" t="s">
        <v>2779</v>
      </c>
      <c r="D234" s="345"/>
      <c r="E234" s="7"/>
      <c r="G234" s="7"/>
      <c r="H234" s="7"/>
      <c r="J234" s="324"/>
      <c r="K234" s="324"/>
      <c r="L234" s="324"/>
      <c r="P234" s="1"/>
      <c r="R234" s="2"/>
    </row>
    <row r="235" spans="2:27" s="8" customFormat="1" x14ac:dyDescent="0.3">
      <c r="B235" s="160" t="s">
        <v>2780</v>
      </c>
      <c r="D235" s="345"/>
      <c r="E235" s="7"/>
      <c r="G235" s="7"/>
      <c r="H235" s="7"/>
      <c r="J235" s="324"/>
      <c r="K235" s="324"/>
      <c r="L235" s="324"/>
      <c r="P235" s="1"/>
      <c r="R235" s="2"/>
    </row>
    <row r="236" spans="2:27" s="8" customFormat="1" x14ac:dyDescent="0.3">
      <c r="B236" s="160" t="s">
        <v>2781</v>
      </c>
      <c r="D236" s="345"/>
      <c r="E236" s="7"/>
      <c r="G236" s="7"/>
      <c r="H236" s="7"/>
      <c r="J236" s="324"/>
      <c r="K236" s="324"/>
      <c r="L236" s="324"/>
      <c r="P236" s="1"/>
      <c r="R236" s="2"/>
    </row>
    <row r="237" spans="2:27" s="8" customFormat="1" x14ac:dyDescent="0.3">
      <c r="B237" s="160" t="s">
        <v>2782</v>
      </c>
      <c r="D237" s="345"/>
      <c r="E237" s="7"/>
      <c r="G237" s="7"/>
      <c r="H237" s="7"/>
      <c r="J237" s="324"/>
      <c r="K237" s="324"/>
      <c r="L237" s="324"/>
      <c r="P237" s="1"/>
      <c r="R237" s="2"/>
    </row>
    <row r="238" spans="2:27" s="8" customFormat="1" x14ac:dyDescent="0.3">
      <c r="B238" s="160" t="s">
        <v>2783</v>
      </c>
      <c r="D238" s="345"/>
      <c r="E238" s="7"/>
      <c r="G238" s="7"/>
      <c r="H238" s="7"/>
      <c r="J238" s="324"/>
      <c r="K238" s="324"/>
      <c r="L238" s="324"/>
      <c r="P238" s="1"/>
      <c r="R238" s="2"/>
    </row>
    <row r="239" spans="2:27" s="8" customFormat="1" x14ac:dyDescent="0.3">
      <c r="B239" s="160" t="s">
        <v>2784</v>
      </c>
      <c r="D239" s="345"/>
      <c r="E239" s="7"/>
      <c r="G239" s="7"/>
      <c r="H239" s="7"/>
      <c r="J239" s="324"/>
      <c r="K239" s="324"/>
      <c r="L239" s="324"/>
      <c r="P239" s="1"/>
      <c r="R239" s="2"/>
    </row>
    <row r="240" spans="2:27" s="8" customFormat="1" x14ac:dyDescent="0.3">
      <c r="B240" s="160" t="s">
        <v>2071</v>
      </c>
      <c r="D240" s="345"/>
      <c r="E240" s="7"/>
      <c r="G240" s="7"/>
      <c r="H240" s="7"/>
      <c r="J240" s="324"/>
      <c r="K240" s="324"/>
      <c r="L240" s="324"/>
      <c r="P240" s="1"/>
      <c r="R240" s="2"/>
    </row>
    <row r="241" spans="1:18" s="8" customFormat="1" x14ac:dyDescent="0.3">
      <c r="B241" s="160" t="s">
        <v>3305</v>
      </c>
      <c r="D241" s="345"/>
      <c r="E241" s="7"/>
      <c r="G241" s="7"/>
      <c r="H241" s="7"/>
      <c r="J241" s="324"/>
      <c r="K241" s="324"/>
      <c r="L241" s="324"/>
      <c r="P241" s="1"/>
      <c r="R241" s="2"/>
    </row>
    <row r="242" spans="1:18" s="8" customFormat="1" x14ac:dyDescent="0.3">
      <c r="B242" s="160" t="s">
        <v>3306</v>
      </c>
      <c r="D242" s="345"/>
      <c r="E242" s="7"/>
      <c r="G242" s="7"/>
      <c r="H242" s="7"/>
      <c r="J242" s="324"/>
      <c r="K242" s="324"/>
      <c r="L242" s="324"/>
      <c r="P242" s="1"/>
      <c r="R242" s="2"/>
    </row>
    <row r="243" spans="1:18" s="8" customFormat="1" x14ac:dyDescent="0.3">
      <c r="B243" s="160" t="s">
        <v>3307</v>
      </c>
      <c r="D243" s="345"/>
      <c r="E243" s="7"/>
      <c r="G243" s="7"/>
      <c r="H243" s="7"/>
      <c r="J243" s="324"/>
      <c r="K243" s="324"/>
      <c r="L243" s="324"/>
      <c r="P243" s="1"/>
      <c r="R243" s="2"/>
    </row>
    <row r="244" spans="1:18" s="8" customFormat="1" x14ac:dyDescent="0.3">
      <c r="B244" s="160" t="s">
        <v>3308</v>
      </c>
      <c r="D244" s="345"/>
      <c r="E244" s="7"/>
      <c r="G244" s="7"/>
      <c r="H244" s="7"/>
      <c r="J244" s="324"/>
      <c r="K244" s="324"/>
      <c r="L244" s="324"/>
      <c r="P244" s="1"/>
      <c r="R244" s="2"/>
    </row>
    <row r="245" spans="1:18" s="8" customFormat="1" x14ac:dyDescent="0.3">
      <c r="B245" s="160" t="s">
        <v>3309</v>
      </c>
      <c r="D245" s="345"/>
      <c r="E245" s="7"/>
      <c r="G245" s="7"/>
      <c r="H245" s="7"/>
      <c r="J245" s="324"/>
      <c r="K245" s="324"/>
      <c r="L245" s="324"/>
      <c r="P245" s="1"/>
      <c r="R245" s="2"/>
    </row>
    <row r="246" spans="1:18" s="8" customFormat="1" x14ac:dyDescent="0.3">
      <c r="B246" s="160" t="s">
        <v>3310</v>
      </c>
      <c r="D246" s="345"/>
      <c r="E246" s="7"/>
      <c r="G246" s="7"/>
      <c r="H246" s="7"/>
      <c r="J246" s="324"/>
      <c r="K246" s="324"/>
      <c r="L246" s="324"/>
      <c r="P246" s="1"/>
      <c r="R246" s="2"/>
    </row>
    <row r="247" spans="1:18" s="8" customFormat="1" x14ac:dyDescent="0.3">
      <c r="B247" s="160" t="s">
        <v>3311</v>
      </c>
      <c r="D247" s="345"/>
      <c r="E247" s="7"/>
      <c r="G247" s="7"/>
      <c r="H247" s="7"/>
      <c r="J247" s="324"/>
      <c r="K247" s="324"/>
      <c r="L247" s="324"/>
      <c r="P247" s="1"/>
      <c r="R247" s="2"/>
    </row>
    <row r="248" spans="1:18" s="8" customFormat="1" x14ac:dyDescent="0.3">
      <c r="B248" s="160" t="s">
        <v>3312</v>
      </c>
      <c r="D248" s="345"/>
      <c r="E248" s="7"/>
      <c r="G248" s="7"/>
      <c r="H248" s="7"/>
      <c r="J248" s="324"/>
      <c r="K248" s="324"/>
      <c r="L248" s="324"/>
      <c r="P248" s="1"/>
      <c r="R248" s="2"/>
    </row>
    <row r="249" spans="1:18" s="8" customFormat="1" x14ac:dyDescent="0.3">
      <c r="B249" s="160" t="s">
        <v>3313</v>
      </c>
      <c r="D249" s="345"/>
      <c r="E249" s="7"/>
      <c r="G249" s="7"/>
      <c r="H249" s="7"/>
      <c r="J249" s="324"/>
      <c r="K249" s="324"/>
      <c r="L249" s="324"/>
      <c r="P249" s="1"/>
      <c r="R249" s="2"/>
    </row>
    <row r="250" spans="1:18" s="8" customFormat="1" x14ac:dyDescent="0.3">
      <c r="B250" s="160" t="s">
        <v>3314</v>
      </c>
      <c r="D250" s="345"/>
      <c r="E250" s="7"/>
      <c r="G250" s="7"/>
      <c r="H250" s="7"/>
      <c r="J250" s="324"/>
      <c r="K250" s="324"/>
      <c r="L250" s="324"/>
      <c r="P250" s="1"/>
      <c r="R250" s="2"/>
    </row>
    <row r="251" spans="1:18" s="8" customFormat="1" x14ac:dyDescent="0.3">
      <c r="B251" s="160" t="s">
        <v>3315</v>
      </c>
      <c r="D251" s="345"/>
      <c r="E251" s="7"/>
      <c r="G251" s="7"/>
      <c r="H251" s="7"/>
      <c r="J251" s="324"/>
      <c r="K251" s="324"/>
      <c r="L251" s="324"/>
      <c r="P251" s="1"/>
      <c r="R251" s="2"/>
    </row>
    <row r="252" spans="1:18" s="8" customFormat="1" x14ac:dyDescent="0.3">
      <c r="A252"/>
      <c r="B252" s="346" t="s">
        <v>3316</v>
      </c>
      <c r="C252"/>
      <c r="D252" s="347"/>
      <c r="E252" s="339"/>
      <c r="F252"/>
      <c r="G252" s="339"/>
      <c r="H252" s="339"/>
      <c r="J252" s="324"/>
      <c r="K252" s="324"/>
      <c r="L252" s="324"/>
      <c r="P252" s="1"/>
      <c r="R252" s="2"/>
    </row>
    <row r="253" spans="1:18" s="8" customFormat="1" x14ac:dyDescent="0.3">
      <c r="A253" t="s">
        <v>3317</v>
      </c>
      <c r="B253" s="346" t="s">
        <v>3318</v>
      </c>
      <c r="C253" s="12" t="s">
        <v>1959</v>
      </c>
      <c r="D253" t="s">
        <v>3319</v>
      </c>
      <c r="E253" s="339"/>
      <c r="F253" s="337" t="s">
        <v>1775</v>
      </c>
      <c r="G253"/>
      <c r="H253" s="326">
        <v>0</v>
      </c>
      <c r="J253" s="324"/>
      <c r="K253" s="324"/>
      <c r="L253" s="324"/>
      <c r="P253" s="1"/>
      <c r="R253" s="2"/>
    </row>
    <row r="254" spans="1:18" s="8" customFormat="1" x14ac:dyDescent="0.3">
      <c r="A254" t="s">
        <v>3317</v>
      </c>
      <c r="B254" s="346" t="s">
        <v>3318</v>
      </c>
      <c r="C254" s="12" t="s">
        <v>1960</v>
      </c>
      <c r="D254" t="s">
        <v>3320</v>
      </c>
      <c r="E254" s="339"/>
      <c r="F254" s="337" t="s">
        <v>1775</v>
      </c>
      <c r="G254"/>
      <c r="H254" s="326">
        <v>0</v>
      </c>
      <c r="J254" s="324"/>
      <c r="K254" s="324"/>
      <c r="L254" s="324"/>
      <c r="P254" s="1"/>
      <c r="R254" s="2"/>
    </row>
    <row r="255" spans="1:18" s="8" customFormat="1" x14ac:dyDescent="0.3">
      <c r="A255" t="s">
        <v>3317</v>
      </c>
      <c r="B255" s="346" t="s">
        <v>3318</v>
      </c>
      <c r="C255" s="12" t="s">
        <v>1961</v>
      </c>
      <c r="D255" t="s">
        <v>3321</v>
      </c>
      <c r="E255" s="339"/>
      <c r="F255" s="337" t="s">
        <v>1775</v>
      </c>
      <c r="G255"/>
      <c r="H255" s="326">
        <v>0</v>
      </c>
      <c r="J255" s="324"/>
      <c r="K255" s="324"/>
      <c r="L255" s="324"/>
      <c r="P255" s="1"/>
      <c r="R255" s="2"/>
    </row>
    <row r="256" spans="1:18" s="8" customFormat="1" x14ac:dyDescent="0.3">
      <c r="A256" t="s">
        <v>3317</v>
      </c>
      <c r="B256" s="346" t="s">
        <v>3318</v>
      </c>
      <c r="C256" s="12" t="s">
        <v>1962</v>
      </c>
      <c r="D256" t="s">
        <v>3322</v>
      </c>
      <c r="E256" s="339"/>
      <c r="F256" s="337" t="s">
        <v>1775</v>
      </c>
      <c r="G256"/>
      <c r="H256" s="326">
        <v>0</v>
      </c>
      <c r="J256" s="324"/>
      <c r="K256" s="324"/>
      <c r="L256" s="324"/>
      <c r="P256" s="1"/>
      <c r="R256" s="2"/>
    </row>
    <row r="257" spans="1:18" s="8" customFormat="1" x14ac:dyDescent="0.3">
      <c r="A257" t="s">
        <v>3317</v>
      </c>
      <c r="B257" s="346" t="s">
        <v>3318</v>
      </c>
      <c r="C257" s="12" t="s">
        <v>1963</v>
      </c>
      <c r="D257" t="s">
        <v>3323</v>
      </c>
      <c r="E257" s="339"/>
      <c r="F257" s="337" t="s">
        <v>1775</v>
      </c>
      <c r="G257"/>
      <c r="H257" s="326">
        <v>0</v>
      </c>
      <c r="J257" s="324"/>
      <c r="K257" s="324"/>
      <c r="L257" s="324"/>
      <c r="P257" s="1"/>
      <c r="R257" s="2"/>
    </row>
    <row r="258" spans="1:18" s="8" customFormat="1" x14ac:dyDescent="0.3">
      <c r="A258" t="s">
        <v>3317</v>
      </c>
      <c r="B258" s="346" t="s">
        <v>3318</v>
      </c>
      <c r="C258" s="12" t="s">
        <v>1964</v>
      </c>
      <c r="D258" t="s">
        <v>3324</v>
      </c>
      <c r="E258" s="339"/>
      <c r="F258" s="337" t="s">
        <v>1775</v>
      </c>
      <c r="G258"/>
      <c r="H258" s="326">
        <v>0</v>
      </c>
      <c r="J258" s="324"/>
      <c r="K258" s="324"/>
      <c r="L258" s="324"/>
      <c r="P258" s="1"/>
      <c r="R258" s="2"/>
    </row>
    <row r="259" spans="1:18" s="8" customFormat="1" x14ac:dyDescent="0.3">
      <c r="A259" t="s">
        <v>3317</v>
      </c>
      <c r="B259" s="346" t="s">
        <v>3318</v>
      </c>
      <c r="C259" t="s">
        <v>3325</v>
      </c>
      <c r="D259" t="s">
        <v>3326</v>
      </c>
      <c r="E259" s="339"/>
      <c r="F259" s="337" t="s">
        <v>1775</v>
      </c>
      <c r="G259"/>
      <c r="H259" s="326">
        <v>0</v>
      </c>
      <c r="J259" s="324"/>
      <c r="K259" s="324"/>
      <c r="L259" s="324"/>
      <c r="P259" s="1"/>
      <c r="R259" s="2"/>
    </row>
    <row r="260" spans="1:18" s="8" customFormat="1" x14ac:dyDescent="0.3">
      <c r="A260" t="s">
        <v>3317</v>
      </c>
      <c r="B260" s="346" t="s">
        <v>3318</v>
      </c>
      <c r="C260" t="s">
        <v>3327</v>
      </c>
      <c r="D260" t="s">
        <v>3328</v>
      </c>
      <c r="E260" s="339"/>
      <c r="F260" s="337" t="s">
        <v>1775</v>
      </c>
      <c r="G260"/>
      <c r="H260" s="326">
        <v>0</v>
      </c>
      <c r="J260" s="324"/>
      <c r="K260" s="324"/>
      <c r="L260" s="324"/>
      <c r="P260" s="1"/>
      <c r="R260" s="2"/>
    </row>
    <row r="261" spans="1:18" s="8" customFormat="1" x14ac:dyDescent="0.3">
      <c r="A261" t="s">
        <v>3317</v>
      </c>
      <c r="B261" s="346" t="s">
        <v>3318</v>
      </c>
      <c r="C261" t="s">
        <v>3329</v>
      </c>
      <c r="D261" t="s">
        <v>3330</v>
      </c>
      <c r="E261" s="339"/>
      <c r="F261" s="337" t="s">
        <v>1775</v>
      </c>
      <c r="G261"/>
      <c r="H261" s="326">
        <v>0</v>
      </c>
      <c r="J261" s="324"/>
      <c r="K261" s="324"/>
      <c r="L261" s="324"/>
      <c r="P261" s="1"/>
      <c r="R261" s="2"/>
    </row>
    <row r="262" spans="1:18" s="8" customFormat="1" x14ac:dyDescent="0.3">
      <c r="A262"/>
      <c r="B262" s="182" t="s">
        <v>3331</v>
      </c>
      <c r="C262" t="s">
        <v>4198</v>
      </c>
      <c r="D262" t="s">
        <v>4197</v>
      </c>
      <c r="E262" s="339"/>
      <c r="F262" s="337" t="s">
        <v>1775</v>
      </c>
      <c r="G262"/>
      <c r="H262" s="326"/>
      <c r="J262" s="324"/>
      <c r="K262" s="324"/>
      <c r="L262" s="324"/>
      <c r="P262" s="1"/>
      <c r="R262" s="2"/>
    </row>
    <row r="263" spans="1:18" s="8" customFormat="1" x14ac:dyDescent="0.3">
      <c r="A263"/>
      <c r="B263" s="182" t="s">
        <v>3332</v>
      </c>
      <c r="C263"/>
      <c r="D263"/>
      <c r="E263" s="339"/>
      <c r="F263"/>
      <c r="G263"/>
      <c r="H263" s="326"/>
      <c r="J263" s="324"/>
      <c r="K263" s="324"/>
      <c r="L263" s="324"/>
      <c r="P263" s="1"/>
      <c r="R263" s="2"/>
    </row>
    <row r="264" spans="1:18" s="8" customFormat="1" x14ac:dyDescent="0.3">
      <c r="A264"/>
      <c r="B264" s="182" t="s">
        <v>3333</v>
      </c>
      <c r="C264"/>
      <c r="D264"/>
      <c r="E264" s="339"/>
      <c r="F264"/>
      <c r="G264"/>
      <c r="H264" s="326"/>
      <c r="J264" s="324"/>
      <c r="K264" s="324"/>
      <c r="L264" s="324"/>
      <c r="P264" s="1"/>
      <c r="R264" s="2"/>
    </row>
    <row r="265" spans="1:18" s="8" customFormat="1" x14ac:dyDescent="0.3">
      <c r="A265"/>
      <c r="B265" s="182" t="s">
        <v>3334</v>
      </c>
      <c r="C265"/>
      <c r="D265" s="347"/>
      <c r="E265" s="339"/>
      <c r="F265"/>
      <c r="G265"/>
      <c r="H265" s="326"/>
      <c r="J265" s="324"/>
      <c r="K265" s="324"/>
      <c r="L265" s="324"/>
      <c r="P265" s="1"/>
      <c r="R265" s="2"/>
    </row>
    <row r="266" spans="1:18" s="8" customFormat="1" x14ac:dyDescent="0.3">
      <c r="A266"/>
      <c r="B266" s="182" t="s">
        <v>3335</v>
      </c>
      <c r="C266"/>
      <c r="D266" s="347"/>
      <c r="E266" s="339"/>
      <c r="F266"/>
      <c r="G266"/>
      <c r="H266" s="326"/>
      <c r="J266" s="324"/>
      <c r="K266" s="324"/>
      <c r="L266" s="324"/>
      <c r="P266" s="1"/>
      <c r="R266" s="2"/>
    </row>
    <row r="267" spans="1:18" s="8" customFormat="1" x14ac:dyDescent="0.3">
      <c r="A267" t="s">
        <v>3317</v>
      </c>
      <c r="B267" s="182" t="s">
        <v>3336</v>
      </c>
      <c r="C267" t="s">
        <v>2074</v>
      </c>
      <c r="D267" t="s">
        <v>3337</v>
      </c>
      <c r="E267" s="339"/>
      <c r="F267" s="337" t="s">
        <v>1775</v>
      </c>
      <c r="G267"/>
      <c r="H267" s="326">
        <v>0</v>
      </c>
      <c r="J267" s="324"/>
      <c r="K267" s="324"/>
      <c r="L267" s="324"/>
      <c r="P267" s="1"/>
      <c r="R267" s="2"/>
    </row>
    <row r="268" spans="1:18" s="8" customFormat="1" x14ac:dyDescent="0.3">
      <c r="A268" t="s">
        <v>3317</v>
      </c>
      <c r="B268" s="182" t="s">
        <v>3336</v>
      </c>
      <c r="C268" t="s">
        <v>3338</v>
      </c>
      <c r="D268" t="s">
        <v>3339</v>
      </c>
      <c r="E268" s="339"/>
      <c r="F268" s="337" t="s">
        <v>1775</v>
      </c>
      <c r="G268"/>
      <c r="H268" s="326">
        <v>0</v>
      </c>
      <c r="J268" s="324"/>
      <c r="K268" s="324"/>
      <c r="L268" s="324"/>
      <c r="P268" s="1"/>
      <c r="R268" s="2"/>
    </row>
    <row r="269" spans="1:18" s="8" customFormat="1" x14ac:dyDescent="0.3">
      <c r="A269" t="s">
        <v>3317</v>
      </c>
      <c r="B269" s="182" t="s">
        <v>3336</v>
      </c>
      <c r="C269" t="s">
        <v>3340</v>
      </c>
      <c r="D269" t="s">
        <v>3341</v>
      </c>
      <c r="E269" s="339"/>
      <c r="F269" s="337" t="s">
        <v>1775</v>
      </c>
      <c r="G269"/>
      <c r="H269" s="326">
        <v>0</v>
      </c>
      <c r="J269" s="324"/>
      <c r="K269" s="324"/>
      <c r="L269" s="324"/>
      <c r="P269" s="1"/>
      <c r="R269" s="2"/>
    </row>
    <row r="270" spans="1:18" s="8" customFormat="1" x14ac:dyDescent="0.3">
      <c r="A270" t="s">
        <v>3317</v>
      </c>
      <c r="B270" s="182" t="s">
        <v>3336</v>
      </c>
      <c r="C270" t="s">
        <v>3342</v>
      </c>
      <c r="D270" t="s">
        <v>3343</v>
      </c>
      <c r="E270" s="339"/>
      <c r="F270" s="337" t="s">
        <v>1775</v>
      </c>
      <c r="G270"/>
      <c r="H270" s="326">
        <v>0</v>
      </c>
      <c r="J270" s="324"/>
      <c r="K270" s="324"/>
      <c r="L270" s="324"/>
      <c r="P270" s="1"/>
      <c r="R270" s="2"/>
    </row>
    <row r="271" spans="1:18" s="8" customFormat="1" x14ac:dyDescent="0.3">
      <c r="A271" t="s">
        <v>3317</v>
      </c>
      <c r="B271" s="182" t="s">
        <v>3336</v>
      </c>
      <c r="C271" t="s">
        <v>3344</v>
      </c>
      <c r="D271" t="s">
        <v>3345</v>
      </c>
      <c r="E271" s="339"/>
      <c r="F271" s="337" t="s">
        <v>1775</v>
      </c>
      <c r="G271"/>
      <c r="H271" s="326">
        <v>0</v>
      </c>
      <c r="J271" s="324"/>
      <c r="K271" s="324"/>
      <c r="L271" s="324"/>
      <c r="P271" s="1"/>
      <c r="R271" s="2"/>
    </row>
    <row r="272" spans="1:18" s="8" customFormat="1" x14ac:dyDescent="0.3">
      <c r="A272" t="s">
        <v>3317</v>
      </c>
      <c r="B272" s="182" t="s">
        <v>3336</v>
      </c>
      <c r="C272" t="s">
        <v>3346</v>
      </c>
      <c r="D272" t="s">
        <v>3347</v>
      </c>
      <c r="E272" s="339"/>
      <c r="F272" s="337" t="s">
        <v>1775</v>
      </c>
      <c r="G272"/>
      <c r="H272" s="326">
        <v>0</v>
      </c>
      <c r="J272" s="324"/>
      <c r="K272" s="324"/>
      <c r="L272" s="324"/>
      <c r="P272" s="1"/>
      <c r="R272" s="2"/>
    </row>
    <row r="273" spans="1:18" s="8" customFormat="1" x14ac:dyDescent="0.3">
      <c r="A273" t="s">
        <v>3317</v>
      </c>
      <c r="B273" s="182" t="s">
        <v>3336</v>
      </c>
      <c r="C273" t="s">
        <v>2079</v>
      </c>
      <c r="D273" t="s">
        <v>3348</v>
      </c>
      <c r="E273" s="339"/>
      <c r="F273" s="337" t="s">
        <v>1775</v>
      </c>
      <c r="G273"/>
      <c r="H273" s="326">
        <v>0</v>
      </c>
      <c r="J273" s="324"/>
      <c r="K273" s="324"/>
      <c r="L273" s="324"/>
      <c r="P273" s="1"/>
      <c r="R273" s="2"/>
    </row>
    <row r="274" spans="1:18" s="8" customFormat="1" x14ac:dyDescent="0.3">
      <c r="A274" t="s">
        <v>3317</v>
      </c>
      <c r="B274" s="182" t="s">
        <v>3336</v>
      </c>
      <c r="C274" t="s">
        <v>2082</v>
      </c>
      <c r="D274" t="s">
        <v>3349</v>
      </c>
      <c r="E274" s="339"/>
      <c r="F274" s="10" t="s">
        <v>1776</v>
      </c>
      <c r="G274"/>
      <c r="H274" s="326">
        <v>0</v>
      </c>
      <c r="J274" s="324"/>
      <c r="K274" s="324"/>
      <c r="L274" s="324"/>
      <c r="P274" s="1"/>
      <c r="R274" s="2"/>
    </row>
    <row r="275" spans="1:18" s="8" customFormat="1" x14ac:dyDescent="0.3">
      <c r="A275" t="s">
        <v>3317</v>
      </c>
      <c r="B275" s="182" t="s">
        <v>3336</v>
      </c>
      <c r="C275" t="s">
        <v>2084</v>
      </c>
      <c r="D275" t="s">
        <v>3350</v>
      </c>
      <c r="E275" s="339"/>
      <c r="F275" s="10" t="s">
        <v>1776</v>
      </c>
      <c r="G275"/>
      <c r="H275" s="326">
        <v>0</v>
      </c>
      <c r="J275" s="324"/>
      <c r="K275" s="324"/>
      <c r="L275" s="324"/>
      <c r="P275" s="1"/>
      <c r="R275" s="2"/>
    </row>
    <row r="276" spans="1:18" s="8" customFormat="1" x14ac:dyDescent="0.3">
      <c r="A276" t="s">
        <v>3317</v>
      </c>
      <c r="B276" s="182" t="s">
        <v>3336</v>
      </c>
      <c r="C276" t="s">
        <v>2086</v>
      </c>
      <c r="D276" t="s">
        <v>3351</v>
      </c>
      <c r="E276" s="339"/>
      <c r="F276" s="337" t="s">
        <v>1775</v>
      </c>
      <c r="G276"/>
      <c r="H276" s="326">
        <v>0</v>
      </c>
      <c r="J276" s="324"/>
      <c r="K276" s="324"/>
      <c r="L276" s="324"/>
      <c r="P276" s="1"/>
      <c r="R276" s="2"/>
    </row>
    <row r="277" spans="1:18" s="8" customFormat="1" x14ac:dyDescent="0.3">
      <c r="A277"/>
      <c r="B277" s="182" t="s">
        <v>3352</v>
      </c>
      <c r="C277"/>
      <c r="D277"/>
      <c r="E277" s="339"/>
      <c r="F277" s="337"/>
      <c r="G277"/>
      <c r="H277" s="326"/>
      <c r="J277" s="324"/>
      <c r="K277" s="324"/>
      <c r="L277" s="324"/>
      <c r="P277" s="1"/>
      <c r="R277" s="2"/>
    </row>
    <row r="278" spans="1:18" s="8" customFormat="1" x14ac:dyDescent="0.3">
      <c r="A278" t="s">
        <v>3353</v>
      </c>
      <c r="B278" s="182" t="s">
        <v>3354</v>
      </c>
      <c r="C278" s="318" t="s">
        <v>2702</v>
      </c>
      <c r="D278" t="s">
        <v>3355</v>
      </c>
      <c r="E278" s="339"/>
      <c r="F278" s="337" t="s">
        <v>1775</v>
      </c>
      <c r="G278"/>
      <c r="H278" s="326">
        <v>0</v>
      </c>
      <c r="J278" s="324"/>
      <c r="K278" s="324"/>
      <c r="L278" s="324"/>
      <c r="P278" s="1"/>
      <c r="R278" s="2"/>
    </row>
    <row r="279" spans="1:18" s="8" customFormat="1" x14ac:dyDescent="0.3">
      <c r="A279" t="s">
        <v>3353</v>
      </c>
      <c r="B279" s="182" t="s">
        <v>3354</v>
      </c>
      <c r="C279" s="348" t="s">
        <v>3356</v>
      </c>
      <c r="D279" s="348" t="s">
        <v>3357</v>
      </c>
      <c r="E279" s="339"/>
      <c r="F279" s="10" t="s">
        <v>1776</v>
      </c>
      <c r="G279"/>
      <c r="H279" s="326">
        <v>0</v>
      </c>
      <c r="J279" s="324"/>
      <c r="K279" s="324"/>
      <c r="L279" s="324"/>
      <c r="P279" s="1"/>
      <c r="R279" s="2"/>
    </row>
    <row r="280" spans="1:18" s="8" customFormat="1" x14ac:dyDescent="0.3">
      <c r="A280" t="s">
        <v>3353</v>
      </c>
      <c r="B280" s="182" t="s">
        <v>3354</v>
      </c>
      <c r="C280" s="348" t="s">
        <v>3358</v>
      </c>
      <c r="D280" s="348" t="s">
        <v>3359</v>
      </c>
      <c r="E280" s="339"/>
      <c r="F280" s="10" t="s">
        <v>1776</v>
      </c>
      <c r="G280"/>
      <c r="H280" s="326">
        <v>0</v>
      </c>
      <c r="J280" s="324"/>
      <c r="K280" s="324"/>
      <c r="L280" s="324"/>
      <c r="P280" s="1"/>
      <c r="R280" s="2"/>
    </row>
    <row r="281" spans="1:18" s="8" customFormat="1" x14ac:dyDescent="0.3">
      <c r="A281" t="s">
        <v>3353</v>
      </c>
      <c r="B281" s="182" t="s">
        <v>3354</v>
      </c>
      <c r="C281" s="349" t="s">
        <v>3360</v>
      </c>
      <c r="D281" t="s">
        <v>3361</v>
      </c>
      <c r="E281" s="339"/>
      <c r="F281" s="10" t="s">
        <v>1776</v>
      </c>
      <c r="G281"/>
      <c r="H281" s="326">
        <v>0</v>
      </c>
      <c r="J281" s="324"/>
      <c r="K281" s="324"/>
      <c r="L281" s="324"/>
      <c r="P281" s="1"/>
      <c r="R281" s="2"/>
    </row>
    <row r="282" spans="1:18" s="8" customFormat="1" x14ac:dyDescent="0.3">
      <c r="A282" t="s">
        <v>3353</v>
      </c>
      <c r="B282" s="182" t="s">
        <v>3354</v>
      </c>
      <c r="C282" s="349" t="s">
        <v>3362</v>
      </c>
      <c r="D282" t="s">
        <v>3363</v>
      </c>
      <c r="E282" s="339"/>
      <c r="F282" s="10" t="s">
        <v>1776</v>
      </c>
      <c r="G282"/>
      <c r="H282" s="326">
        <v>0</v>
      </c>
      <c r="J282" s="324"/>
      <c r="K282" s="324"/>
      <c r="L282" s="324"/>
      <c r="P282" s="1"/>
      <c r="R282" s="2"/>
    </row>
    <row r="283" spans="1:18" x14ac:dyDescent="0.3">
      <c r="A283" t="s">
        <v>3353</v>
      </c>
      <c r="B283" s="182" t="s">
        <v>3354</v>
      </c>
      <c r="C283" s="349" t="s">
        <v>3364</v>
      </c>
      <c r="D283" s="349" t="s">
        <v>3365</v>
      </c>
      <c r="E283" s="339"/>
      <c r="F283" s="10" t="s">
        <v>1776</v>
      </c>
      <c r="G283"/>
      <c r="H283" s="326">
        <v>1</v>
      </c>
      <c r="I283" s="8"/>
      <c r="J283" s="324"/>
      <c r="K283" s="324"/>
      <c r="L283" s="324"/>
      <c r="R283" s="2"/>
    </row>
    <row r="284" spans="1:18" x14ac:dyDescent="0.3">
      <c r="A284" t="s">
        <v>3353</v>
      </c>
      <c r="B284" s="182" t="s">
        <v>3354</v>
      </c>
      <c r="C284" s="349" t="s">
        <v>3366</v>
      </c>
      <c r="D284" s="349" t="s">
        <v>3367</v>
      </c>
      <c r="E284" s="339"/>
      <c r="F284" s="10" t="s">
        <v>1776</v>
      </c>
      <c r="G284"/>
      <c r="H284" s="326">
        <v>1</v>
      </c>
      <c r="I284" s="8"/>
      <c r="J284" s="324"/>
      <c r="K284" s="324"/>
      <c r="L284" s="324"/>
      <c r="R284" s="2"/>
    </row>
    <row r="285" spans="1:18" x14ac:dyDescent="0.3">
      <c r="A285" t="s">
        <v>3353</v>
      </c>
      <c r="B285" s="182" t="s">
        <v>3354</v>
      </c>
      <c r="C285" s="349" t="s">
        <v>3368</v>
      </c>
      <c r="D285" s="349" t="s">
        <v>3369</v>
      </c>
      <c r="E285" s="339"/>
      <c r="F285" s="10" t="s">
        <v>1776</v>
      </c>
      <c r="G285"/>
      <c r="H285" s="326">
        <v>1</v>
      </c>
      <c r="I285" s="8"/>
      <c r="J285" s="324"/>
      <c r="K285" s="324"/>
      <c r="L285" s="324"/>
      <c r="R285" s="2"/>
    </row>
    <row r="286" spans="1:18" x14ac:dyDescent="0.3">
      <c r="A286" t="s">
        <v>3353</v>
      </c>
      <c r="B286" s="182" t="s">
        <v>3354</v>
      </c>
      <c r="C286" s="349" t="s">
        <v>3370</v>
      </c>
      <c r="D286" s="349" t="s">
        <v>3371</v>
      </c>
      <c r="E286" s="339"/>
      <c r="F286" s="10" t="s">
        <v>1776</v>
      </c>
      <c r="G286"/>
      <c r="H286" s="326">
        <v>1</v>
      </c>
      <c r="I286" s="8"/>
      <c r="J286" s="324"/>
      <c r="K286" s="324"/>
      <c r="L286" s="324"/>
      <c r="R286" s="2"/>
    </row>
    <row r="287" spans="1:18" x14ac:dyDescent="0.3">
      <c r="A287" t="s">
        <v>3353</v>
      </c>
      <c r="B287" s="182" t="s">
        <v>3354</v>
      </c>
      <c r="C287" s="348" t="s">
        <v>3372</v>
      </c>
      <c r="D287" s="348" t="s">
        <v>3373</v>
      </c>
      <c r="E287" s="350"/>
      <c r="F287" s="10" t="s">
        <v>1776</v>
      </c>
      <c r="G287"/>
      <c r="H287" s="326" t="s">
        <v>3374</v>
      </c>
      <c r="I287" s="8"/>
      <c r="J287" s="324"/>
      <c r="K287" s="324"/>
      <c r="L287" s="324"/>
      <c r="R287" s="2"/>
    </row>
    <row r="288" spans="1:18" x14ac:dyDescent="0.3">
      <c r="A288" t="s">
        <v>3353</v>
      </c>
      <c r="B288" s="182" t="s">
        <v>3354</v>
      </c>
      <c r="C288" s="348" t="s">
        <v>3375</v>
      </c>
      <c r="D288" s="348" t="s">
        <v>3376</v>
      </c>
      <c r="E288" s="350"/>
      <c r="F288" s="10" t="s">
        <v>1776</v>
      </c>
      <c r="G288"/>
      <c r="H288" s="326">
        <v>0</v>
      </c>
      <c r="I288" s="8"/>
      <c r="J288" s="324"/>
      <c r="K288" s="324"/>
      <c r="L288" s="324"/>
      <c r="R288" s="2"/>
    </row>
    <row r="289" spans="1:18" x14ac:dyDescent="0.3">
      <c r="A289" t="s">
        <v>3353</v>
      </c>
      <c r="B289" s="182" t="s">
        <v>3377</v>
      </c>
      <c r="C289" s="348" t="s">
        <v>3378</v>
      </c>
      <c r="D289" s="348" t="s">
        <v>3379</v>
      </c>
      <c r="E289" s="350"/>
      <c r="F289" s="337" t="s">
        <v>1775</v>
      </c>
      <c r="G289"/>
      <c r="H289" s="326">
        <v>0</v>
      </c>
      <c r="I289" s="8"/>
      <c r="J289" s="324"/>
      <c r="K289" s="324"/>
      <c r="L289" s="324"/>
      <c r="R289" s="2"/>
    </row>
    <row r="290" spans="1:18" x14ac:dyDescent="0.3">
      <c r="A290" t="s">
        <v>3353</v>
      </c>
      <c r="B290" s="182" t="s">
        <v>3377</v>
      </c>
      <c r="C290" s="348" t="s">
        <v>3380</v>
      </c>
      <c r="D290" s="348" t="s">
        <v>3381</v>
      </c>
      <c r="E290" s="350"/>
      <c r="F290" s="10" t="s">
        <v>1776</v>
      </c>
      <c r="G290"/>
      <c r="H290" s="326" t="s">
        <v>3382</v>
      </c>
      <c r="I290" s="8"/>
      <c r="J290" s="324"/>
      <c r="K290" s="324"/>
      <c r="L290" s="324"/>
      <c r="R290" s="2"/>
    </row>
    <row r="291" spans="1:18" x14ac:dyDescent="0.3">
      <c r="A291"/>
      <c r="B291" s="182" t="s">
        <v>3383</v>
      </c>
      <c r="C291"/>
      <c r="D291" s="348"/>
      <c r="E291" s="350"/>
      <c r="F291" s="10"/>
      <c r="G291"/>
      <c r="H291" s="326"/>
      <c r="I291" s="8"/>
      <c r="J291" s="324"/>
      <c r="K291" s="324"/>
      <c r="L291" s="324"/>
      <c r="R291" s="2"/>
    </row>
    <row r="292" spans="1:18" x14ac:dyDescent="0.3">
      <c r="A292"/>
      <c r="B292" s="182" t="s">
        <v>3384</v>
      </c>
      <c r="C292"/>
      <c r="D292" s="348"/>
      <c r="E292" s="350"/>
      <c r="F292" s="337"/>
      <c r="G292"/>
      <c r="H292" s="326"/>
      <c r="I292" s="8"/>
      <c r="J292" s="324"/>
      <c r="K292" s="324"/>
      <c r="L292" s="324"/>
      <c r="R292" s="2"/>
    </row>
    <row r="293" spans="1:18" x14ac:dyDescent="0.3">
      <c r="A293"/>
      <c r="B293" s="182" t="s">
        <v>3385</v>
      </c>
      <c r="C293"/>
      <c r="D293" s="348"/>
      <c r="E293" s="350"/>
      <c r="F293" s="337"/>
      <c r="G293"/>
      <c r="H293" s="326"/>
      <c r="I293" s="8"/>
      <c r="J293" s="324"/>
      <c r="K293" s="324"/>
      <c r="L293" s="324"/>
      <c r="R293" s="2"/>
    </row>
    <row r="294" spans="1:18" x14ac:dyDescent="0.3">
      <c r="A294"/>
      <c r="B294" s="429" t="s">
        <v>4074</v>
      </c>
      <c r="C294"/>
      <c r="D294" s="348"/>
      <c r="E294" s="350"/>
      <c r="F294" s="337"/>
      <c r="G294"/>
      <c r="H294" s="428"/>
      <c r="I294" s="8"/>
      <c r="J294" s="427"/>
      <c r="K294" s="427"/>
      <c r="L294" s="427"/>
      <c r="R294" s="2"/>
    </row>
    <row r="295" spans="1:18" x14ac:dyDescent="0.3">
      <c r="A295"/>
      <c r="B295" s="191" t="s">
        <v>4196</v>
      </c>
      <c r="C295"/>
      <c r="D295" s="348"/>
      <c r="E295" s="350"/>
      <c r="F295" s="337"/>
      <c r="G295"/>
      <c r="H295" s="432"/>
      <c r="I295" s="8"/>
      <c r="J295" s="431"/>
      <c r="K295" s="431"/>
      <c r="L295" s="431"/>
      <c r="R295" s="2"/>
    </row>
    <row r="296" spans="1:18" x14ac:dyDescent="0.3">
      <c r="A296"/>
      <c r="B296" s="191" t="s">
        <v>4241</v>
      </c>
      <c r="C296"/>
      <c r="D296" s="348"/>
      <c r="E296" s="350"/>
      <c r="F296" s="337"/>
      <c r="G296"/>
      <c r="H296" s="440"/>
      <c r="I296" s="8"/>
      <c r="J296" s="439"/>
      <c r="K296" s="439"/>
      <c r="L296" s="439"/>
      <c r="R296" s="2"/>
    </row>
    <row r="297" spans="1:18" x14ac:dyDescent="0.3">
      <c r="A297" t="s">
        <v>3386</v>
      </c>
      <c r="B297" s="351" t="s">
        <v>3387</v>
      </c>
      <c r="C297" s="12" t="str">
        <f>"DfMrrxPerc"&amp;RIGHT(D297,LEN(D297)-5)</f>
        <v>DfMrrxPercRCW_W</v>
      </c>
      <c r="D297" s="347" t="s">
        <v>2053</v>
      </c>
      <c r="E297" s="339"/>
      <c r="F297" s="337" t="s">
        <v>1775</v>
      </c>
      <c r="G297"/>
      <c r="H297" s="326">
        <v>0</v>
      </c>
      <c r="I297" s="8"/>
      <c r="J297" s="324"/>
      <c r="K297" s="324"/>
      <c r="L297" s="324"/>
      <c r="R297" s="2"/>
    </row>
    <row r="298" spans="1:18" x14ac:dyDescent="0.3">
      <c r="A298" t="s">
        <v>3386</v>
      </c>
      <c r="B298" s="351" t="s">
        <v>3387</v>
      </c>
      <c r="C298" s="12" t="str">
        <f t="shared" ref="C298:C307" si="56">"DfMrrxPerc"&amp;RIGHT(D298,LEN(D298)-5)</f>
        <v>DfMrrxPercLCA_R_W</v>
      </c>
      <c r="D298" s="347" t="s">
        <v>2048</v>
      </c>
      <c r="E298" s="339"/>
      <c r="F298" s="337" t="s">
        <v>1775</v>
      </c>
      <c r="G298"/>
      <c r="H298" s="326">
        <v>0</v>
      </c>
      <c r="I298" s="8"/>
      <c r="J298" s="324"/>
      <c r="K298" s="324"/>
      <c r="L298" s="324"/>
      <c r="R298" s="2"/>
    </row>
    <row r="299" spans="1:18" x14ac:dyDescent="0.3">
      <c r="A299" t="s">
        <v>3386</v>
      </c>
      <c r="B299" s="351" t="s">
        <v>3387</v>
      </c>
      <c r="C299" s="12" t="str">
        <f t="shared" si="56"/>
        <v>DfMrrxPercBSD_R_W</v>
      </c>
      <c r="D299" s="347" t="s">
        <v>2049</v>
      </c>
      <c r="E299" s="339"/>
      <c r="F299" s="337" t="s">
        <v>1775</v>
      </c>
      <c r="G299"/>
      <c r="H299" s="326">
        <v>0</v>
      </c>
      <c r="I299" s="8"/>
      <c r="J299" s="324"/>
      <c r="K299" s="324"/>
      <c r="L299" s="324"/>
      <c r="R299" s="2"/>
    </row>
    <row r="300" spans="1:18" x14ac:dyDescent="0.3">
      <c r="A300" t="s">
        <v>3386</v>
      </c>
      <c r="B300" s="351" t="s">
        <v>3387</v>
      </c>
      <c r="C300" s="12" t="str">
        <f t="shared" si="56"/>
        <v>DfMrrxPercRCTA_R_W</v>
      </c>
      <c r="D300" s="347" t="s">
        <v>2050</v>
      </c>
      <c r="E300" s="339"/>
      <c r="F300" s="337" t="s">
        <v>1775</v>
      </c>
      <c r="G300"/>
      <c r="H300" s="326">
        <v>0</v>
      </c>
      <c r="I300" s="8"/>
      <c r="J300" s="324"/>
      <c r="K300" s="324"/>
      <c r="L300" s="324"/>
    </row>
    <row r="301" spans="1:18" x14ac:dyDescent="0.3">
      <c r="A301" t="s">
        <v>3386</v>
      </c>
      <c r="B301" s="351" t="s">
        <v>3387</v>
      </c>
      <c r="C301" s="12" t="str">
        <f t="shared" si="56"/>
        <v>DfMrrxPercDOW_R_W</v>
      </c>
      <c r="D301" s="347" t="s">
        <v>2051</v>
      </c>
      <c r="E301" s="339"/>
      <c r="F301" s="337" t="s">
        <v>1775</v>
      </c>
      <c r="G301"/>
      <c r="H301" s="326">
        <v>0</v>
      </c>
      <c r="I301" s="8"/>
      <c r="J301" s="324"/>
      <c r="K301" s="324"/>
      <c r="L301" s="324"/>
    </row>
    <row r="302" spans="1:18" x14ac:dyDescent="0.3">
      <c r="A302" t="s">
        <v>3386</v>
      </c>
      <c r="B302" s="351" t="s">
        <v>3387</v>
      </c>
      <c r="C302" s="12" t="str">
        <f t="shared" si="56"/>
        <v>DfMrrxPercRCTB_R_W</v>
      </c>
      <c r="D302" s="347" t="s">
        <v>2052</v>
      </c>
      <c r="E302" s="339"/>
      <c r="F302" s="337" t="s">
        <v>1775</v>
      </c>
      <c r="G302"/>
      <c r="H302" s="326">
        <v>0</v>
      </c>
      <c r="J302" s="324"/>
      <c r="K302" s="324"/>
      <c r="L302" s="324"/>
    </row>
    <row r="303" spans="1:18" x14ac:dyDescent="0.3">
      <c r="A303" t="s">
        <v>3386</v>
      </c>
      <c r="B303" s="351" t="s">
        <v>3387</v>
      </c>
      <c r="C303" s="12" t="str">
        <f t="shared" si="56"/>
        <v>DfMrrxPercLCA_L_W</v>
      </c>
      <c r="D303" s="347" t="s">
        <v>2054</v>
      </c>
      <c r="E303" s="339"/>
      <c r="F303" s="337" t="s">
        <v>1775</v>
      </c>
      <c r="G303"/>
      <c r="H303" s="326">
        <v>0</v>
      </c>
      <c r="J303" s="324"/>
      <c r="K303" s="324"/>
      <c r="L303" s="324"/>
    </row>
    <row r="304" spans="1:18" x14ac:dyDescent="0.3">
      <c r="A304" t="s">
        <v>3386</v>
      </c>
      <c r="B304" s="351" t="s">
        <v>3387</v>
      </c>
      <c r="C304" s="12" t="str">
        <f t="shared" si="56"/>
        <v>DfMrrxPercBSD_L_W</v>
      </c>
      <c r="D304" s="347" t="s">
        <v>2055</v>
      </c>
      <c r="E304" s="339"/>
      <c r="F304" s="337" t="s">
        <v>1775</v>
      </c>
      <c r="G304"/>
      <c r="H304" s="326">
        <v>0</v>
      </c>
      <c r="J304" s="324"/>
      <c r="K304" s="324"/>
      <c r="L304" s="324"/>
    </row>
    <row r="305" spans="1:12" x14ac:dyDescent="0.3">
      <c r="A305" t="s">
        <v>3386</v>
      </c>
      <c r="B305" s="351" t="s">
        <v>3387</v>
      </c>
      <c r="C305" s="12" t="str">
        <f t="shared" si="56"/>
        <v>DfMrrxPercRCTA_L_W</v>
      </c>
      <c r="D305" s="347" t="s">
        <v>2056</v>
      </c>
      <c r="E305" s="339"/>
      <c r="F305" s="337" t="s">
        <v>1775</v>
      </c>
      <c r="G305"/>
      <c r="H305" s="326">
        <v>0</v>
      </c>
      <c r="J305" s="324"/>
      <c r="K305" s="324"/>
      <c r="L305" s="324"/>
    </row>
    <row r="306" spans="1:12" x14ac:dyDescent="0.3">
      <c r="A306" t="s">
        <v>3386</v>
      </c>
      <c r="B306" s="351" t="s">
        <v>3387</v>
      </c>
      <c r="C306" s="12" t="str">
        <f t="shared" si="56"/>
        <v>DfMrrxPercDOW_L_W</v>
      </c>
      <c r="D306" s="347" t="s">
        <v>2057</v>
      </c>
      <c r="E306" s="339"/>
      <c r="F306" s="337" t="s">
        <v>1775</v>
      </c>
      <c r="G306"/>
      <c r="H306" s="326">
        <v>0</v>
      </c>
      <c r="J306" s="324"/>
      <c r="K306" s="324"/>
      <c r="L306" s="324"/>
    </row>
    <row r="307" spans="1:12" x14ac:dyDescent="0.3">
      <c r="A307" t="s">
        <v>3386</v>
      </c>
      <c r="B307" s="351" t="s">
        <v>3387</v>
      </c>
      <c r="C307" s="12" t="str">
        <f t="shared" si="56"/>
        <v>DfMrrxPercRCTB_L_W</v>
      </c>
      <c r="D307" s="347" t="s">
        <v>2058</v>
      </c>
      <c r="E307" s="339"/>
      <c r="F307" s="337" t="s">
        <v>1775</v>
      </c>
      <c r="G307"/>
      <c r="H307" s="326">
        <v>0</v>
      </c>
      <c r="J307" s="324"/>
      <c r="K307" s="324"/>
      <c r="L307" s="324"/>
    </row>
    <row r="308" spans="1:12" x14ac:dyDescent="0.3">
      <c r="A308"/>
      <c r="B308" s="352" t="s">
        <v>3388</v>
      </c>
      <c r="C308"/>
      <c r="D308" s="347"/>
      <c r="E308" s="339"/>
      <c r="F308"/>
      <c r="G308"/>
      <c r="H308" s="326"/>
      <c r="J308" s="324"/>
      <c r="K308" s="324"/>
      <c r="L308" s="324"/>
    </row>
    <row r="309" spans="1:12" x14ac:dyDescent="0.3">
      <c r="A309"/>
      <c r="B309" s="352" t="s">
        <v>3389</v>
      </c>
      <c r="C309"/>
      <c r="D309" s="347"/>
      <c r="E309" s="339"/>
      <c r="F309"/>
      <c r="G309"/>
      <c r="H309" s="326"/>
      <c r="J309" s="324"/>
      <c r="K309" s="324"/>
      <c r="L309" s="324"/>
    </row>
    <row r="310" spans="1:12" x14ac:dyDescent="0.3">
      <c r="A310"/>
      <c r="B310" s="352" t="s">
        <v>3390</v>
      </c>
      <c r="C310"/>
      <c r="D310" s="347"/>
      <c r="E310" s="339"/>
      <c r="F310"/>
      <c r="G310"/>
      <c r="H310" s="326"/>
      <c r="J310" s="324"/>
      <c r="K310" s="324"/>
      <c r="L310" s="324"/>
    </row>
    <row r="311" spans="1:12" x14ac:dyDescent="0.3">
      <c r="A311"/>
      <c r="B311" s="352" t="s">
        <v>3391</v>
      </c>
      <c r="C311"/>
      <c r="D311" s="347"/>
      <c r="E311" s="339"/>
      <c r="F311"/>
      <c r="G311"/>
      <c r="H311" s="326"/>
      <c r="J311" s="324"/>
      <c r="K311" s="324"/>
      <c r="L311" s="324"/>
    </row>
    <row r="312" spans="1:12" x14ac:dyDescent="0.3">
      <c r="A312"/>
      <c r="B312" s="352" t="s">
        <v>3392</v>
      </c>
      <c r="C312"/>
      <c r="D312" s="347"/>
      <c r="E312" s="339"/>
      <c r="F312"/>
      <c r="G312"/>
      <c r="H312" s="326"/>
      <c r="J312" s="324"/>
      <c r="K312" s="324"/>
      <c r="L312" s="324"/>
    </row>
    <row r="313" spans="1:12" x14ac:dyDescent="0.3">
      <c r="A313"/>
      <c r="B313" s="352" t="s">
        <v>3393</v>
      </c>
      <c r="C313"/>
      <c r="D313" s="347"/>
      <c r="E313" s="339"/>
      <c r="F313"/>
      <c r="G313"/>
      <c r="H313" s="326"/>
      <c r="J313" s="324"/>
      <c r="K313" s="324"/>
      <c r="L313" s="324"/>
    </row>
    <row r="314" spans="1:12" x14ac:dyDescent="0.3">
      <c r="A314"/>
      <c r="B314" s="352" t="s">
        <v>3394</v>
      </c>
      <c r="C314"/>
      <c r="D314" s="347"/>
      <c r="E314" s="339"/>
      <c r="F314"/>
      <c r="G314"/>
      <c r="H314" s="326"/>
      <c r="J314" s="324"/>
      <c r="K314" s="324"/>
      <c r="L314" s="324"/>
    </row>
    <row r="315" spans="1:12" x14ac:dyDescent="0.3">
      <c r="A315"/>
      <c r="B315" s="352" t="s">
        <v>3395</v>
      </c>
      <c r="C315"/>
      <c r="D315" s="347"/>
      <c r="E315" s="339"/>
      <c r="F315"/>
      <c r="G315"/>
      <c r="H315" s="326"/>
      <c r="J315" s="324"/>
      <c r="K315" s="324"/>
      <c r="L315" s="324"/>
    </row>
    <row r="316" spans="1:12" x14ac:dyDescent="0.3">
      <c r="A316"/>
      <c r="B316" s="352" t="s">
        <v>3396</v>
      </c>
      <c r="C316"/>
      <c r="D316" s="347"/>
      <c r="E316" s="339"/>
      <c r="F316"/>
      <c r="G316"/>
      <c r="H316" s="326"/>
      <c r="J316" s="324"/>
      <c r="K316" s="324"/>
      <c r="L316" s="324"/>
    </row>
    <row r="317" spans="1:12" x14ac:dyDescent="0.3">
      <c r="A317"/>
      <c r="B317" s="352" t="s">
        <v>3397</v>
      </c>
      <c r="C317"/>
      <c r="D317" s="347"/>
      <c r="E317" s="339"/>
      <c r="F317"/>
      <c r="G317"/>
      <c r="H317" s="326"/>
      <c r="J317" s="324"/>
      <c r="K317" s="324"/>
      <c r="L317" s="324"/>
    </row>
    <row r="318" spans="1:12" x14ac:dyDescent="0.3">
      <c r="A318"/>
      <c r="B318" s="352" t="s">
        <v>3398</v>
      </c>
      <c r="C318"/>
      <c r="D318" s="347"/>
      <c r="E318" s="339"/>
      <c r="F318"/>
      <c r="G318"/>
      <c r="H318" s="326"/>
      <c r="J318" s="324"/>
      <c r="K318" s="324"/>
      <c r="L318" s="324"/>
    </row>
    <row r="319" spans="1:12" x14ac:dyDescent="0.3">
      <c r="A319"/>
      <c r="B319" s="352" t="s">
        <v>3399</v>
      </c>
      <c r="C319"/>
      <c r="D319" s="347"/>
      <c r="E319" s="339"/>
      <c r="F319"/>
      <c r="G319"/>
      <c r="H319" s="326"/>
      <c r="J319" s="324"/>
      <c r="K319" s="324"/>
      <c r="L319" s="324"/>
    </row>
    <row r="320" spans="1:12" x14ac:dyDescent="0.3">
      <c r="A320"/>
      <c r="B320" s="352" t="s">
        <v>3400</v>
      </c>
      <c r="C320"/>
      <c r="D320" s="347"/>
      <c r="E320" s="339"/>
      <c r="F320"/>
      <c r="G320"/>
      <c r="H320" s="326"/>
      <c r="J320" s="324"/>
      <c r="K320" s="324"/>
      <c r="L320" s="324"/>
    </row>
    <row r="321" spans="1:12" x14ac:dyDescent="0.3">
      <c r="A321"/>
      <c r="B321" s="352" t="s">
        <v>3401</v>
      </c>
      <c r="C321"/>
      <c r="D321" s="347"/>
      <c r="E321" s="339"/>
      <c r="F321"/>
      <c r="G321"/>
      <c r="H321" s="326"/>
      <c r="J321" s="324"/>
      <c r="K321" s="324"/>
      <c r="L321" s="324"/>
    </row>
    <row r="322" spans="1:12" x14ac:dyDescent="0.3">
      <c r="A322"/>
      <c r="B322" s="352" t="s">
        <v>3402</v>
      </c>
      <c r="C322"/>
      <c r="D322" s="347"/>
      <c r="E322" s="339"/>
      <c r="F322"/>
      <c r="G322"/>
      <c r="H322" s="326"/>
      <c r="J322" s="324"/>
      <c r="K322" s="324"/>
      <c r="L322" s="324"/>
    </row>
    <row r="323" spans="1:12" x14ac:dyDescent="0.3">
      <c r="A323"/>
      <c r="B323" s="352" t="s">
        <v>3403</v>
      </c>
      <c r="C323"/>
      <c r="D323" s="347"/>
      <c r="E323" s="339"/>
      <c r="F323"/>
      <c r="G323"/>
      <c r="H323" s="326"/>
      <c r="J323" s="324"/>
      <c r="K323" s="324"/>
      <c r="L323" s="324"/>
    </row>
    <row r="324" spans="1:12" x14ac:dyDescent="0.3">
      <c r="A324"/>
      <c r="B324" s="352" t="s">
        <v>3404</v>
      </c>
      <c r="C324"/>
      <c r="D324" s="347"/>
      <c r="E324" s="339"/>
      <c r="F324"/>
      <c r="G324"/>
      <c r="H324" s="326"/>
      <c r="J324" s="324"/>
      <c r="K324" s="324"/>
      <c r="L324" s="324"/>
    </row>
    <row r="325" spans="1:12" x14ac:dyDescent="0.3">
      <c r="A325"/>
      <c r="B325" s="352" t="s">
        <v>3405</v>
      </c>
      <c r="C325"/>
      <c r="D325" s="347"/>
      <c r="E325" s="339"/>
      <c r="F325"/>
      <c r="G325"/>
      <c r="H325" s="326"/>
      <c r="J325" s="324"/>
      <c r="K325" s="324"/>
      <c r="L325" s="324"/>
    </row>
    <row r="326" spans="1:12" x14ac:dyDescent="0.3">
      <c r="A326"/>
      <c r="B326" s="352" t="s">
        <v>3406</v>
      </c>
      <c r="C326"/>
      <c r="D326" s="347"/>
      <c r="E326" s="339"/>
      <c r="F326"/>
      <c r="G326"/>
      <c r="H326" s="326"/>
      <c r="J326" s="324"/>
      <c r="K326" s="324"/>
      <c r="L326" s="324"/>
    </row>
    <row r="327" spans="1:12" x14ac:dyDescent="0.3">
      <c r="A327"/>
      <c r="B327" s="352" t="s">
        <v>3407</v>
      </c>
      <c r="C327"/>
      <c r="D327" s="347"/>
      <c r="E327" s="339"/>
      <c r="F327"/>
      <c r="G327"/>
      <c r="H327" s="326"/>
      <c r="J327" s="324"/>
      <c r="K327" s="324"/>
      <c r="L327" s="324"/>
    </row>
    <row r="328" spans="1:12" x14ac:dyDescent="0.3">
      <c r="A328"/>
      <c r="B328" s="353" t="s">
        <v>3408</v>
      </c>
      <c r="C328"/>
      <c r="D328" s="347"/>
      <c r="E328" s="339"/>
      <c r="F328"/>
      <c r="G328"/>
      <c r="H328" s="326"/>
      <c r="J328" s="324"/>
      <c r="K328" s="324"/>
      <c r="L328" s="324"/>
    </row>
    <row r="329" spans="1:12" x14ac:dyDescent="0.3">
      <c r="A329"/>
      <c r="B329" s="353" t="s">
        <v>3409</v>
      </c>
      <c r="C329"/>
      <c r="D329" s="347"/>
      <c r="E329" s="339"/>
      <c r="F329"/>
      <c r="G329"/>
      <c r="H329" s="326"/>
      <c r="J329" s="324"/>
      <c r="K329" s="324"/>
      <c r="L329" s="324"/>
    </row>
    <row r="330" spans="1:12" x14ac:dyDescent="0.3">
      <c r="A330"/>
      <c r="B330" s="354" t="s">
        <v>3410</v>
      </c>
      <c r="C330"/>
      <c r="D330" s="347"/>
      <c r="E330" s="339"/>
      <c r="F330"/>
      <c r="G330"/>
      <c r="H330" s="326"/>
      <c r="J330" s="324"/>
      <c r="K330" s="324"/>
      <c r="L330" s="324"/>
    </row>
    <row r="331" spans="1:12" x14ac:dyDescent="0.3">
      <c r="A331"/>
      <c r="B331" s="354" t="s">
        <v>3411</v>
      </c>
      <c r="C331"/>
      <c r="D331" s="347"/>
      <c r="E331" s="339"/>
      <c r="F331"/>
      <c r="G331"/>
      <c r="H331" s="326"/>
      <c r="J331" s="324"/>
      <c r="K331" s="324"/>
      <c r="L331" s="324"/>
    </row>
    <row r="332" spans="1:12" x14ac:dyDescent="0.3">
      <c r="A332"/>
      <c r="B332" s="354" t="s">
        <v>3412</v>
      </c>
      <c r="C332"/>
      <c r="D332" s="347"/>
      <c r="E332" s="339"/>
      <c r="F332"/>
      <c r="G332"/>
      <c r="H332" s="326"/>
      <c r="J332" s="324"/>
      <c r="K332" s="324"/>
      <c r="L332" s="324"/>
    </row>
    <row r="333" spans="1:12" x14ac:dyDescent="0.3">
      <c r="A333"/>
      <c r="B333" s="354" t="s">
        <v>3413</v>
      </c>
      <c r="C333"/>
      <c r="D333" s="347"/>
      <c r="E333" s="339"/>
      <c r="F333"/>
      <c r="G333"/>
      <c r="H333" s="326"/>
      <c r="J333" s="324"/>
      <c r="K333" s="324"/>
      <c r="L333" s="324"/>
    </row>
    <row r="334" spans="1:12" x14ac:dyDescent="0.3">
      <c r="A334"/>
      <c r="B334" s="354" t="s">
        <v>3414</v>
      </c>
      <c r="C334"/>
      <c r="D334" s="347"/>
      <c r="E334" s="339"/>
      <c r="F334"/>
      <c r="G334"/>
      <c r="H334" s="326"/>
      <c r="J334" s="324"/>
      <c r="K334" s="324"/>
      <c r="L334" s="324"/>
    </row>
    <row r="335" spans="1:12" x14ac:dyDescent="0.3">
      <c r="A335"/>
      <c r="B335" s="354" t="s">
        <v>3415</v>
      </c>
      <c r="C335"/>
      <c r="D335" s="347"/>
      <c r="E335" s="339"/>
      <c r="F335"/>
      <c r="G335"/>
      <c r="H335" s="326"/>
      <c r="J335" s="324"/>
      <c r="K335" s="324"/>
      <c r="L335" s="324"/>
    </row>
    <row r="336" spans="1:12" x14ac:dyDescent="0.3">
      <c r="A336"/>
      <c r="B336" s="354" t="s">
        <v>3416</v>
      </c>
      <c r="C336"/>
      <c r="D336" s="347"/>
      <c r="E336" s="339"/>
      <c r="F336"/>
      <c r="G336"/>
      <c r="H336" s="326"/>
      <c r="J336" s="324"/>
      <c r="K336" s="324"/>
      <c r="L336" s="324"/>
    </row>
    <row r="337" spans="1:12" x14ac:dyDescent="0.3">
      <c r="A337"/>
      <c r="B337" s="354" t="s">
        <v>3417</v>
      </c>
      <c r="C337"/>
      <c r="D337" s="347"/>
      <c r="E337" s="339"/>
      <c r="F337"/>
      <c r="G337"/>
      <c r="H337" s="326"/>
      <c r="J337" s="324"/>
      <c r="K337" s="324"/>
      <c r="L337" s="324"/>
    </row>
    <row r="338" spans="1:12" x14ac:dyDescent="0.3">
      <c r="A338"/>
      <c r="B338" s="354" t="s">
        <v>3418</v>
      </c>
      <c r="C338"/>
      <c r="D338" s="347"/>
      <c r="E338" s="339"/>
      <c r="F338"/>
      <c r="G338"/>
      <c r="H338" s="326"/>
      <c r="J338" s="324"/>
      <c r="K338" s="324"/>
      <c r="L338" s="324"/>
    </row>
    <row r="339" spans="1:12" x14ac:dyDescent="0.3">
      <c r="A339"/>
      <c r="B339" s="354" t="s">
        <v>3419</v>
      </c>
      <c r="C339"/>
      <c r="D339" s="347"/>
      <c r="E339" s="339"/>
      <c r="F339"/>
      <c r="G339"/>
      <c r="H339" s="326"/>
      <c r="J339" s="324"/>
      <c r="K339" s="324"/>
      <c r="L339" s="324"/>
    </row>
    <row r="340" spans="1:12" x14ac:dyDescent="0.3">
      <c r="A340"/>
      <c r="B340" s="354" t="s">
        <v>3420</v>
      </c>
      <c r="C340"/>
      <c r="D340" s="347"/>
      <c r="E340" s="339"/>
      <c r="F340"/>
      <c r="G340"/>
      <c r="H340" s="326"/>
      <c r="J340" s="324"/>
      <c r="K340" s="324"/>
      <c r="L340" s="324"/>
    </row>
    <row r="341" spans="1:12" x14ac:dyDescent="0.3">
      <c r="B341" s="244" t="s">
        <v>3421</v>
      </c>
      <c r="D341" s="355"/>
      <c r="F341"/>
      <c r="J341" s="324"/>
      <c r="K341" s="324"/>
      <c r="L341" s="324"/>
    </row>
    <row r="342" spans="1:12" x14ac:dyDescent="0.3">
      <c r="D342" s="355"/>
      <c r="F342"/>
      <c r="J342" s="324"/>
      <c r="K342" s="324"/>
      <c r="L342" s="324"/>
    </row>
    <row r="380" spans="2:2" x14ac:dyDescent="0.3">
      <c r="B380" s="157"/>
    </row>
    <row r="381" spans="2:2" x14ac:dyDescent="0.3">
      <c r="B381" s="157"/>
    </row>
    <row r="382" spans="2:2" x14ac:dyDescent="0.3">
      <c r="B382" s="157"/>
    </row>
    <row r="383" spans="2:2" x14ac:dyDescent="0.3">
      <c r="B383" s="157"/>
    </row>
    <row r="384" spans="2:2" x14ac:dyDescent="0.3">
      <c r="B384" s="157"/>
    </row>
    <row r="385" spans="2:2" x14ac:dyDescent="0.3">
      <c r="B385" s="157"/>
    </row>
    <row r="386" spans="2:2" x14ac:dyDescent="0.3">
      <c r="B386" s="157"/>
    </row>
    <row r="387" spans="2:2" x14ac:dyDescent="0.3">
      <c r="B387" s="157"/>
    </row>
    <row r="388" spans="2:2" x14ac:dyDescent="0.3">
      <c r="B388" s="157"/>
    </row>
    <row r="389" spans="2:2" x14ac:dyDescent="0.3">
      <c r="B389" s="157"/>
    </row>
    <row r="390" spans="2:2" x14ac:dyDescent="0.3">
      <c r="B390" s="157"/>
    </row>
    <row r="391" spans="2:2" x14ac:dyDescent="0.3">
      <c r="B391" s="157"/>
    </row>
    <row r="392" spans="2:2" x14ac:dyDescent="0.3">
      <c r="B392" s="157"/>
    </row>
  </sheetData>
  <phoneticPr fontId="64" type="noConversion"/>
  <conditionalFormatting sqref="D72">
    <cfRule type="containsText" dxfId="62" priority="12" operator="containsText" text="//">
      <formula>NOT(ISERROR(SEARCH("//",D72)))</formula>
    </cfRule>
  </conditionalFormatting>
  <conditionalFormatting sqref="D73">
    <cfRule type="containsText" dxfId="61" priority="11" operator="containsText" text="//">
      <formula>NOT(ISERROR(SEARCH("//",D73)))</formula>
    </cfRule>
  </conditionalFormatting>
  <conditionalFormatting sqref="D77">
    <cfRule type="containsText" dxfId="60" priority="10" operator="containsText" text="//">
      <formula>NOT(ISERROR(SEARCH("//",D77)))</formula>
    </cfRule>
  </conditionalFormatting>
  <conditionalFormatting sqref="D78">
    <cfRule type="containsText" dxfId="59" priority="9" operator="containsText" text="//">
      <formula>NOT(ISERROR(SEARCH("//",D78)))</formula>
    </cfRule>
  </conditionalFormatting>
  <conditionalFormatting sqref="D87">
    <cfRule type="containsText" dxfId="58" priority="8" operator="containsText" text="//">
      <formula>NOT(ISERROR(SEARCH("//",D87)))</formula>
    </cfRule>
  </conditionalFormatting>
  <conditionalFormatting sqref="D106">
    <cfRule type="containsText" dxfId="57" priority="7" operator="containsText" text="//">
      <formula>NOT(ISERROR(SEARCH("//",D106)))</formula>
    </cfRule>
  </conditionalFormatting>
  <conditionalFormatting sqref="D111">
    <cfRule type="containsText" dxfId="56" priority="6" operator="containsText" text="//">
      <formula>NOT(ISERROR(SEARCH("//",D111)))</formula>
    </cfRule>
  </conditionalFormatting>
  <conditionalFormatting sqref="D167">
    <cfRule type="containsText" dxfId="55" priority="5" operator="containsText" text="//">
      <formula>NOT(ISERROR(SEARCH("//",D167)))</formula>
    </cfRule>
  </conditionalFormatting>
  <conditionalFormatting sqref="D180 D183">
    <cfRule type="containsText" dxfId="54" priority="4" operator="containsText" text="//">
      <formula>NOT(ISERROR(SEARCH("//",D180)))</formula>
    </cfRule>
  </conditionalFormatting>
  <conditionalFormatting sqref="D181:D182">
    <cfRule type="containsText" dxfId="53" priority="3" operator="containsText" text="//">
      <formula>NOT(ISERROR(SEARCH("//",D181)))</formula>
    </cfRule>
  </conditionalFormatting>
  <conditionalFormatting sqref="C180 C183">
    <cfRule type="containsText" dxfId="52" priority="2" operator="containsText" text="//">
      <formula>NOT(ISERROR(SEARCH("//",C180)))</formula>
    </cfRule>
  </conditionalFormatting>
  <conditionalFormatting sqref="C181:C182">
    <cfRule type="containsText" dxfId="51" priority="1" operator="containsText" text="//">
      <formula>NOT(ISERROR(SEARCH("//",C181)))</formula>
    </cfRule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1">
    <tabColor theme="7" tint="0.59999389629810485"/>
  </sheetPr>
  <dimension ref="A1:J386"/>
  <sheetViews>
    <sheetView workbookViewId="0">
      <selection activeCell="B19" sqref="B19"/>
    </sheetView>
  </sheetViews>
  <sheetFormatPr defaultColWidth="9.44140625" defaultRowHeight="14.4" x14ac:dyDescent="0.3"/>
  <cols>
    <col min="1" max="1" width="9.44140625" style="63"/>
    <col min="2" max="2" width="33.5546875" style="63" bestFit="1" customWidth="1"/>
    <col min="3" max="3" width="34.5546875" style="63" bestFit="1" customWidth="1"/>
    <col min="4" max="4" width="22.44140625" style="63" customWidth="1"/>
    <col min="5" max="5" width="10.44140625" style="63" customWidth="1"/>
    <col min="6" max="6" width="15.44140625" style="63" customWidth="1"/>
    <col min="7" max="7" width="9.44140625" style="63"/>
    <col min="8" max="8" width="15" style="63" customWidth="1"/>
    <col min="9" max="16384" width="9.44140625" style="63"/>
  </cols>
  <sheetData>
    <row r="1" spans="1:8" ht="15" thickBot="1" x14ac:dyDescent="0.35">
      <c r="A1" s="161"/>
      <c r="B1" s="162" t="s">
        <v>1710</v>
      </c>
      <c r="C1" s="163" t="s">
        <v>1711</v>
      </c>
      <c r="D1" s="164" t="s">
        <v>1712</v>
      </c>
      <c r="E1" s="164" t="s">
        <v>1714</v>
      </c>
      <c r="F1" s="164" t="s">
        <v>1713</v>
      </c>
      <c r="G1" s="165" t="s">
        <v>26</v>
      </c>
      <c r="H1" s="165" t="s">
        <v>1320</v>
      </c>
    </row>
    <row r="2" spans="1:8" s="166" customFormat="1" x14ac:dyDescent="0.3">
      <c r="A2" s="13">
        <v>1</v>
      </c>
      <c r="B2" s="13" t="str">
        <f>IF('m-file CAN Output'!C2="","//"&amp;'m-file CAN Output'!#REF!,'m-file CAN Output'!C2)</f>
        <v>CcBrakeLightReq</v>
      </c>
      <c r="C2" s="13" t="str">
        <f>IF('m-file CAN Output'!D2="","",'m-file CAN Output'!D2)</f>
        <v>DAS_CcBrakeLight_Req</v>
      </c>
      <c r="D2" s="13" t="str">
        <f>IF('m-file CAN Output'!B2="","",'m-file CAN Output'!B2)</f>
        <v>DAS_01</v>
      </c>
      <c r="E2" s="13" t="str">
        <f t="shared" ref="E2" si="0">IF(D2="","","TX")</f>
        <v>TX</v>
      </c>
      <c r="F2" s="1" t="str">
        <f>IF('m-file CAN Output'!F2="single","single",IF('m-file CAN Output'!F2="uint8","uint8",IF('m-file CAN Output'!F2="uint16","uint16","")))</f>
        <v>uint8</v>
      </c>
      <c r="G2" s="13" t="str">
        <f>IF('m-file CAN Output'!L2="[]","-",(IF('m-file CAN Output'!L2="'-'","-",(IF('m-file CAN Output'!L2="","",'m-file CAN Output'!L2)))))</f>
        <v>-</v>
      </c>
      <c r="H2" s="13">
        <f>IF('m-file CAN Output'!H2="","",'m-file CAN Output'!H2)</f>
        <v>0</v>
      </c>
    </row>
    <row r="3" spans="1:8" s="166" customFormat="1" x14ac:dyDescent="0.3">
      <c r="A3" s="13">
        <v>2</v>
      </c>
      <c r="B3" s="13" t="str">
        <f>IF('m-file CAN Output'!C3="","//"&amp;'m-file CAN Output'!#REF!,'m-file CAN Output'!C3)</f>
        <v>CcAfsDecelReq</v>
      </c>
      <c r="C3" s="13" t="str">
        <f>IF('m-file CAN Output'!D3="","",'m-file CAN Output'!D3)</f>
        <v>DAS_CcAfsDecel_Req</v>
      </c>
      <c r="D3" s="13" t="str">
        <f>IF('m-file CAN Output'!B3="","",'m-file CAN Output'!B3)</f>
        <v>DAS_01</v>
      </c>
      <c r="E3" s="13" t="str">
        <f t="shared" ref="E3:E66" si="1">IF(D3="","","TX")</f>
        <v>TX</v>
      </c>
      <c r="F3" s="1" t="str">
        <f>IF('m-file CAN Output'!F3="single","single",IF('m-file CAN Output'!F3="uint8","uint8",IF('m-file CAN Output'!F3="uint16","uint16","")))</f>
        <v>single</v>
      </c>
      <c r="G3" s="13" t="str">
        <f>IF('m-file CAN Output'!L3="[]","-",(IF('m-file CAN Output'!L3="'-'","-",(IF('m-file CAN Output'!L3="","",'m-file CAN Output'!L3)))))</f>
        <v>-</v>
      </c>
      <c r="H3" s="13">
        <f>IF('m-file CAN Output'!H3="","",'m-file CAN Output'!H3)</f>
        <v>0</v>
      </c>
    </row>
    <row r="4" spans="1:8" s="166" customFormat="1" x14ac:dyDescent="0.3">
      <c r="A4" s="13">
        <v>3</v>
      </c>
      <c r="B4" s="13" t="str">
        <f>IF('m-file CAN Output'!C4="","//"&amp;'m-file CAN Output'!#REF!,'m-file CAN Output'!C4)</f>
        <v>AebPreCrash</v>
      </c>
      <c r="C4" s="13" t="str">
        <f>IF('m-file CAN Output'!D4="","",'m-file CAN Output'!D4)</f>
        <v>DAS_AebPreCrash_Req</v>
      </c>
      <c r="D4" s="13" t="str">
        <f>IF('m-file CAN Output'!B4="","",'m-file CAN Output'!B4)</f>
        <v>DAS_01</v>
      </c>
      <c r="E4" s="13" t="str">
        <f t="shared" si="1"/>
        <v>TX</v>
      </c>
      <c r="F4" s="1" t="str">
        <f>IF('m-file CAN Output'!F4="single","single",IF('m-file CAN Output'!F4="uint8","uint8",IF('m-file CAN Output'!F4="uint16","uint16","")))</f>
        <v>uint8</v>
      </c>
      <c r="G4" s="13" t="str">
        <f>IF('m-file CAN Output'!L4="[]","-",(IF('m-file CAN Output'!L4="'-'","-",(IF('m-file CAN Output'!L4="","",'m-file CAN Output'!L4)))))</f>
        <v>-</v>
      </c>
      <c r="H4" s="13">
        <f>IF('m-file CAN Output'!H4="","",'m-file CAN Output'!H4)</f>
        <v>0</v>
      </c>
    </row>
    <row r="5" spans="1:8" s="166" customFormat="1" x14ac:dyDescent="0.3">
      <c r="A5" s="13">
        <v>4</v>
      </c>
      <c r="B5" s="13" t="str">
        <f>IF('m-file CAN Output'!C5="","//"&amp;'m-file CAN Output'!#REF!,'m-file CAN Output'!C5)</f>
        <v>AebDecelReq</v>
      </c>
      <c r="C5" s="13" t="str">
        <f>IF('m-file CAN Output'!D5="","",'m-file CAN Output'!D5)</f>
        <v>DAS_AebRdaDecel_Req</v>
      </c>
      <c r="D5" s="13" t="str">
        <f>IF('m-file CAN Output'!B5="","",'m-file CAN Output'!B5)</f>
        <v>DAS_01</v>
      </c>
      <c r="E5" s="13" t="str">
        <f t="shared" si="1"/>
        <v>TX</v>
      </c>
      <c r="F5" s="1" t="str">
        <f>IF('m-file CAN Output'!F5="single","single",IF('m-file CAN Output'!F5="uint8","uint8",IF('m-file CAN Output'!F5="uint16","uint16","")))</f>
        <v>single</v>
      </c>
      <c r="G5" s="13" t="str">
        <f>IF('m-file CAN Output'!L5="[]","-",(IF('m-file CAN Output'!L5="'-'","-",(IF('m-file CAN Output'!L5="","",'m-file CAN Output'!L5)))))</f>
        <v>-</v>
      </c>
      <c r="H5" s="13">
        <f>IF('m-file CAN Output'!H5="","",'m-file CAN Output'!H5)</f>
        <v>0</v>
      </c>
    </row>
    <row r="6" spans="1:8" s="166" customFormat="1" x14ac:dyDescent="0.3">
      <c r="A6" s="13">
        <v>5</v>
      </c>
      <c r="B6" s="13" t="str">
        <f>IF('m-file CAN Output'!C6="","//"&amp;'m-file CAN Output'!#REF!,'m-file CAN Output'!C6)</f>
        <v>AebBoostReq</v>
      </c>
      <c r="C6" s="13" t="str">
        <f>IF('m-file CAN Output'!D6="","",'m-file CAN Output'!D6)</f>
        <v>DAS_AebBoost_Req</v>
      </c>
      <c r="D6" s="13" t="str">
        <f>IF('m-file CAN Output'!B6="","",'m-file CAN Output'!B6)</f>
        <v>DAS_01</v>
      </c>
      <c r="E6" s="13" t="str">
        <f t="shared" si="1"/>
        <v>TX</v>
      </c>
      <c r="F6" s="1" t="str">
        <f>IF('m-file CAN Output'!F6="single","single",IF('m-file CAN Output'!F6="uint8","uint8",IF('m-file CAN Output'!F6="uint16","uint16","")))</f>
        <v>uint8</v>
      </c>
      <c r="G6" s="13" t="str">
        <f>IF('m-file CAN Output'!L6="[]","-",(IF('m-file CAN Output'!L6="'-'","-",(IF('m-file CAN Output'!L6="","",'m-file CAN Output'!L6)))))</f>
        <v>-</v>
      </c>
      <c r="H6" s="13">
        <f>IF('m-file CAN Output'!H6="","",'m-file CAN Output'!H6)</f>
        <v>0</v>
      </c>
    </row>
    <row r="7" spans="1:8" s="166" customFormat="1" x14ac:dyDescent="0.3">
      <c r="A7" s="13">
        <v>6</v>
      </c>
      <c r="B7" s="13" t="str">
        <f>IF('m-file CAN Output'!C7="","//"&amp;'m-file CAN Output'!#REF!,'m-file CAN Output'!C7)</f>
        <v>AebPrefillReq</v>
      </c>
      <c r="C7" s="13" t="str">
        <f>IF('m-file CAN Output'!D7="","",'m-file CAN Output'!D7)</f>
        <v>DAS_AebPrefill_Req</v>
      </c>
      <c r="D7" s="13" t="str">
        <f>IF('m-file CAN Output'!B7="","",'m-file CAN Output'!B7)</f>
        <v>DAS_01</v>
      </c>
      <c r="E7" s="13" t="str">
        <f t="shared" si="1"/>
        <v>TX</v>
      </c>
      <c r="F7" s="1" t="str">
        <f>IF('m-file CAN Output'!F7="single","single",IF('m-file CAN Output'!F7="uint8","uint8",IF('m-file CAN Output'!F7="uint16","uint16","")))</f>
        <v>uint8</v>
      </c>
      <c r="G7" s="13" t="str">
        <f>IF('m-file CAN Output'!L7="[]","-",(IF('m-file CAN Output'!L7="'-'","-",(IF('m-file CAN Output'!L7="","",'m-file CAN Output'!L7)))))</f>
        <v>-</v>
      </c>
      <c r="H7" s="13">
        <f>IF('m-file CAN Output'!H7="","",'m-file CAN Output'!H7)</f>
        <v>0</v>
      </c>
    </row>
    <row r="8" spans="1:8" s="166" customFormat="1" x14ac:dyDescent="0.3">
      <c r="A8" s="13">
        <v>7</v>
      </c>
      <c r="B8" s="13" t="str">
        <f>IF('m-file CAN Output'!C8="","//"&amp;'m-file CAN Output'!#REF!,'m-file CAN Output'!C8)</f>
        <v>DAS_AccFuncError_Stat</v>
      </c>
      <c r="C8" s="13" t="str">
        <f>IF('m-file CAN Output'!D8="","",'m-file CAN Output'!D8)</f>
        <v>DAS_AccFuncError_Stat</v>
      </c>
      <c r="D8" s="13" t="str">
        <f>IF('m-file CAN Output'!B8="","",'m-file CAN Output'!B8)</f>
        <v>DAS_02</v>
      </c>
      <c r="E8" s="13" t="str">
        <f t="shared" si="1"/>
        <v>TX</v>
      </c>
      <c r="F8" s="1" t="str">
        <f>IF('m-file CAN Output'!F8="single","single",IF('m-file CAN Output'!F8="uint8","uint8",IF('m-file CAN Output'!F8="uint16","uint16","")))</f>
        <v>uint8</v>
      </c>
      <c r="G8" s="13" t="str">
        <f>IF('m-file CAN Output'!L8="[]","-",(IF('m-file CAN Output'!L8="'-'","-",(IF('m-file CAN Output'!L8="","",'m-file CAN Output'!L8)))))</f>
        <v>-</v>
      </c>
      <c r="H8" s="13">
        <f>IF('m-file CAN Output'!H8="","",'m-file CAN Output'!H8)</f>
        <v>0</v>
      </c>
    </row>
    <row r="9" spans="1:8" s="166" customFormat="1" x14ac:dyDescent="0.3">
      <c r="A9" s="13">
        <v>8</v>
      </c>
      <c r="B9" s="13" t="str">
        <f>IF('m-file CAN Output'!C9="","//"&amp;'m-file CAN Output'!#REF!,'m-file CAN Output'!C9)</f>
        <v>LkaMode</v>
      </c>
      <c r="C9" s="13" t="str">
        <f>IF('m-file CAN Output'!D9="","",'m-file CAN Output'!D9)</f>
        <v>DAS_LkaMode_Stat</v>
      </c>
      <c r="D9" s="13" t="str">
        <f>IF('m-file CAN Output'!B9="","",'m-file CAN Output'!B9)</f>
        <v>DAS_02</v>
      </c>
      <c r="E9" s="13" t="str">
        <f t="shared" si="1"/>
        <v>TX</v>
      </c>
      <c r="F9" s="1" t="str">
        <f>IF('m-file CAN Output'!F9="single","single",IF('m-file CAN Output'!F9="uint8","uint8",IF('m-file CAN Output'!F9="uint16","uint16","")))</f>
        <v>uint8</v>
      </c>
      <c r="G9" s="13" t="str">
        <f>IF('m-file CAN Output'!L9="[]","-",(IF('m-file CAN Output'!L9="'-'","-",(IF('m-file CAN Output'!L9="","",'m-file CAN Output'!L9)))))</f>
        <v>-</v>
      </c>
      <c r="H9" s="13">
        <f>IF('m-file CAN Output'!H9="","",'m-file CAN Output'!H9)</f>
        <v>0</v>
      </c>
    </row>
    <row r="10" spans="1:8" s="166" customFormat="1" x14ac:dyDescent="0.3">
      <c r="A10" s="13">
        <v>9</v>
      </c>
      <c r="B10" s="13" t="str">
        <f>IF('m-file CAN Output'!C10="","//"&amp;'m-file CAN Output'!#REF!,'m-file CAN Output'!C10)</f>
        <v>LkaAngleReq</v>
      </c>
      <c r="C10" s="13" t="str">
        <f>IF('m-file CAN Output'!D10="","",'m-file CAN Output'!D10)</f>
        <v>DAS_LkaAngle_Req</v>
      </c>
      <c r="D10" s="13" t="str">
        <f>IF('m-file CAN Output'!B10="","",'m-file CAN Output'!B10)</f>
        <v>DAS_02</v>
      </c>
      <c r="E10" s="13" t="str">
        <f t="shared" si="1"/>
        <v>TX</v>
      </c>
      <c r="F10" s="1" t="str">
        <f>IF('m-file CAN Output'!F10="single","single",IF('m-file CAN Output'!F10="uint8","uint8",IF('m-file CAN Output'!F10="uint16","uint16","")))</f>
        <v>single</v>
      </c>
      <c r="G10" s="13" t="str">
        <f>IF('m-file CAN Output'!L10="[]","-",(IF('m-file CAN Output'!L10="'-'","-",(IF('m-file CAN Output'!L10="","",'m-file CAN Output'!L10)))))</f>
        <v>deg</v>
      </c>
      <c r="H10" s="13">
        <f>IF('m-file CAN Output'!H10="","",'m-file CAN Output'!H10)</f>
        <v>0</v>
      </c>
    </row>
    <row r="11" spans="1:8" s="166" customFormat="1" x14ac:dyDescent="0.3">
      <c r="A11" s="13">
        <v>10</v>
      </c>
      <c r="B11" s="13" t="str">
        <f>IF('m-file CAN Output'!C11="","//"&amp;'m-file CAN Output'!#REF!,'m-file CAN Output'!C11)</f>
        <v>LkaAngleReqFlag</v>
      </c>
      <c r="C11" s="13" t="str">
        <f>IF('m-file CAN Output'!D11="","",'m-file CAN Output'!D11)</f>
        <v>DAS_LkaAngleFlag_Req</v>
      </c>
      <c r="D11" s="13" t="str">
        <f>IF('m-file CAN Output'!B11="","",'m-file CAN Output'!B11)</f>
        <v>DAS_02</v>
      </c>
      <c r="E11" s="13" t="str">
        <f t="shared" si="1"/>
        <v>TX</v>
      </c>
      <c r="F11" s="1" t="str">
        <f>IF('m-file CAN Output'!F11="single","single",IF('m-file CAN Output'!F11="uint8","uint8",IF('m-file CAN Output'!F11="uint16","uint16","")))</f>
        <v>uint8</v>
      </c>
      <c r="G11" s="13" t="str">
        <f>IF('m-file CAN Output'!L11="[]","-",(IF('m-file CAN Output'!L11="'-'","-",(IF('m-file CAN Output'!L11="","",'m-file CAN Output'!L11)))))</f>
        <v>-</v>
      </c>
      <c r="H11" s="13">
        <f>IF('m-file CAN Output'!H11="","",'m-file CAN Output'!H11)</f>
        <v>0</v>
      </c>
    </row>
    <row r="12" spans="1:8" s="166" customFormat="1" x14ac:dyDescent="0.3">
      <c r="A12" s="13">
        <v>11</v>
      </c>
      <c r="B12" s="13" t="str">
        <f>IF('m-file CAN Output'!C12="","//"&amp;'m-file CAN Output'!#REF!,'m-file CAN Output'!C12)</f>
        <v>RsaAngleDirect</v>
      </c>
      <c r="C12" s="13" t="str">
        <f>IF('m-file CAN Output'!D12="","",'m-file CAN Output'!D12)</f>
        <v>DAS_RsaAngleDirect_Req</v>
      </c>
      <c r="D12" s="13" t="str">
        <f>IF('m-file CAN Output'!B12="","",'m-file CAN Output'!B12)</f>
        <v>DAS_02</v>
      </c>
      <c r="E12" s="13" t="str">
        <f t="shared" si="1"/>
        <v>TX</v>
      </c>
      <c r="F12" s="1" t="str">
        <f>IF('m-file CAN Output'!F12="single","single",IF('m-file CAN Output'!F12="uint8","uint8",IF('m-file CAN Output'!F12="uint16","uint16","")))</f>
        <v>uint8</v>
      </c>
      <c r="G12" s="13" t="str">
        <f>IF('m-file CAN Output'!L12="[]","-",(IF('m-file CAN Output'!L12="'-'","-",(IF('m-file CAN Output'!L12="","",'m-file CAN Output'!L12)))))</f>
        <v>-</v>
      </c>
      <c r="H12" s="13">
        <f>IF('m-file CAN Output'!H12="","",'m-file CAN Output'!H12)</f>
        <v>0</v>
      </c>
    </row>
    <row r="13" spans="1:8" s="166" customFormat="1" x14ac:dyDescent="0.3">
      <c r="A13" s="13">
        <v>12</v>
      </c>
      <c r="B13" s="13" t="str">
        <f>IF('m-file CAN Output'!C13="","//"&amp;'m-file CAN Output'!#REF!,'m-file CAN Output'!C13)</f>
        <v>LkaFuncError</v>
      </c>
      <c r="C13" s="13" t="str">
        <f>IF('m-file CAN Output'!D13="","",'m-file CAN Output'!D13)</f>
        <v>DAS_LkaFuncError_Stat</v>
      </c>
      <c r="D13" s="13" t="str">
        <f>IF('m-file CAN Output'!B13="","",'m-file CAN Output'!B13)</f>
        <v>DAS_02</v>
      </c>
      <c r="E13" s="13" t="str">
        <f t="shared" si="1"/>
        <v>TX</v>
      </c>
      <c r="F13" s="1" t="str">
        <f>IF('m-file CAN Output'!F13="single","single",IF('m-file CAN Output'!F13="uint8","uint8",IF('m-file CAN Output'!F13="uint16","uint16","")))</f>
        <v>uint8</v>
      </c>
      <c r="G13" s="13" t="str">
        <f>IF('m-file CAN Output'!L13="[]","-",(IF('m-file CAN Output'!L13="'-'","-",(IF('m-file CAN Output'!L13="","",'m-file CAN Output'!L13)))))</f>
        <v>-</v>
      </c>
      <c r="H13" s="13">
        <f>IF('m-file CAN Output'!H13="","",'m-file CAN Output'!H13)</f>
        <v>0</v>
      </c>
    </row>
    <row r="14" spans="1:8" s="166" customFormat="1" x14ac:dyDescent="0.3">
      <c r="A14" s="13">
        <v>13</v>
      </c>
      <c r="B14" s="13" t="str">
        <f>IF('m-file CAN Output'!C14="","//"&amp;'m-file CAN Output'!#REF!,'m-file CAN Output'!C14)</f>
        <v>AfsMode</v>
      </c>
      <c r="C14" s="13" t="str">
        <f>IF('m-file CAN Output'!D14="","",'m-file CAN Output'!D14)</f>
        <v>DAS_AfsMode_Stat</v>
      </c>
      <c r="D14" s="13" t="str">
        <f>IF('m-file CAN Output'!B14="","",'m-file CAN Output'!B14)</f>
        <v>DAS_02</v>
      </c>
      <c r="E14" s="13" t="str">
        <f t="shared" si="1"/>
        <v>TX</v>
      </c>
      <c r="F14" s="1" t="str">
        <f>IF('m-file CAN Output'!F14="single","single",IF('m-file CAN Output'!F14="uint8","uint8",IF('m-file CAN Output'!F14="uint16","uint16","")))</f>
        <v>uint8</v>
      </c>
      <c r="G14" s="13" t="str">
        <f>IF('m-file CAN Output'!L14="[]","-",(IF('m-file CAN Output'!L14="'-'","-",(IF('m-file CAN Output'!L14="","",'m-file CAN Output'!L14)))))</f>
        <v>-</v>
      </c>
      <c r="H14" s="13">
        <f>IF('m-file CAN Output'!H14="","",'m-file CAN Output'!H14)</f>
        <v>0</v>
      </c>
    </row>
    <row r="15" spans="1:8" s="166" customFormat="1" x14ac:dyDescent="0.3">
      <c r="A15" s="13">
        <v>14</v>
      </c>
      <c r="B15" s="13" t="str">
        <f>IF('m-file CAN Output'!C15="","//"&amp;'m-file CAN Output'!#REF!,'m-file CAN Output'!C15)</f>
        <v>AfsDoorUnlookReq</v>
      </c>
      <c r="C15" s="13" t="str">
        <f>IF('m-file CAN Output'!D15="","",'m-file CAN Output'!D15)</f>
        <v>DAS_AfsExecute_Req</v>
      </c>
      <c r="D15" s="13" t="str">
        <f>IF('m-file CAN Output'!B15="","",'m-file CAN Output'!B15)</f>
        <v>DAS_02</v>
      </c>
      <c r="E15" s="13" t="str">
        <f t="shared" si="1"/>
        <v>TX</v>
      </c>
      <c r="F15" s="1" t="str">
        <f>IF('m-file CAN Output'!F15="single","single",IF('m-file CAN Output'!F15="uint8","uint8",IF('m-file CAN Output'!F15="uint16","uint16","")))</f>
        <v>uint8</v>
      </c>
      <c r="G15" s="13" t="str">
        <f>IF('m-file CAN Output'!L15="[]","-",(IF('m-file CAN Output'!L15="'-'","-",(IF('m-file CAN Output'!L15="","",'m-file CAN Output'!L15)))))</f>
        <v>-</v>
      </c>
      <c r="H15" s="13">
        <f>IF('m-file CAN Output'!H15="","",'m-file CAN Output'!H15)</f>
        <v>0</v>
      </c>
    </row>
    <row r="16" spans="1:8" s="166" customFormat="1" x14ac:dyDescent="0.3">
      <c r="A16" s="13">
        <v>15</v>
      </c>
      <c r="B16" s="13" t="str">
        <f>IF('m-file CAN Output'!C16="","//"&amp;'m-file CAN Output'!#REF!,'m-file CAN Output'!C16)</f>
        <v>AfsSosReq</v>
      </c>
      <c r="C16" s="13" t="str">
        <f>IF('m-file CAN Output'!D16="","",'m-file CAN Output'!D16)</f>
        <v>DAS_AfsSos_Req</v>
      </c>
      <c r="D16" s="13" t="str">
        <f>IF('m-file CAN Output'!B16="","",'m-file CAN Output'!B16)</f>
        <v>DAS_02</v>
      </c>
      <c r="E16" s="13" t="str">
        <f t="shared" si="1"/>
        <v>TX</v>
      </c>
      <c r="F16" s="1" t="str">
        <f>IF('m-file CAN Output'!F16="single","single",IF('m-file CAN Output'!F16="uint8","uint8",IF('m-file CAN Output'!F16="uint16","uint16","")))</f>
        <v>uint8</v>
      </c>
      <c r="G16" s="13" t="str">
        <f>IF('m-file CAN Output'!L16="[]","-",(IF('m-file CAN Output'!L16="'-'","-",(IF('m-file CAN Output'!L16="","",'m-file CAN Output'!L16)))))</f>
        <v>-</v>
      </c>
      <c r="H16" s="13">
        <f>IF('m-file CAN Output'!H16="","",'m-file CAN Output'!H16)</f>
        <v>0</v>
      </c>
    </row>
    <row r="17" spans="1:10" s="166" customFormat="1" x14ac:dyDescent="0.3">
      <c r="A17" s="13">
        <v>16</v>
      </c>
      <c r="B17" s="13" t="str">
        <f>IF('m-file CAN Output'!C17="","//"&amp;'m-file CAN Output'!#REF!,'m-file CAN Output'!C17)</f>
        <v>AfsEpbReq</v>
      </c>
      <c r="C17" s="13" t="str">
        <f>IF('m-file CAN Output'!D17="","",'m-file CAN Output'!D17)</f>
        <v>DAS_AfsEpb_Req</v>
      </c>
      <c r="D17" s="13" t="str">
        <f>IF('m-file CAN Output'!B17="","",'m-file CAN Output'!B17)</f>
        <v>DAS_02</v>
      </c>
      <c r="E17" s="13" t="str">
        <f t="shared" si="1"/>
        <v>TX</v>
      </c>
      <c r="F17" s="1" t="str">
        <f>IF('m-file CAN Output'!F17="single","single",IF('m-file CAN Output'!F17="uint8","uint8",IF('m-file CAN Output'!F17="uint16","uint16","")))</f>
        <v>uint8</v>
      </c>
      <c r="G17" s="13" t="str">
        <f>IF('m-file CAN Output'!L17="[]","-",(IF('m-file CAN Output'!L17="'-'","-",(IF('m-file CAN Output'!L17="","",'m-file CAN Output'!L17)))))</f>
        <v>-</v>
      </c>
      <c r="H17" s="13">
        <f>IF('m-file CAN Output'!H17="","",'m-file CAN Output'!H17)</f>
        <v>0</v>
      </c>
    </row>
    <row r="18" spans="1:10" s="166" customFormat="1" x14ac:dyDescent="0.3">
      <c r="A18" s="13">
        <v>17</v>
      </c>
      <c r="B18" s="13" t="str">
        <f>IF('m-file CAN Output'!C18="","//"&amp;'m-file CAN Output'!#REF!,'m-file CAN Output'!C18)</f>
        <v>AfsDecelReqFlag</v>
      </c>
      <c r="C18" s="13" t="str">
        <f>IF('m-file CAN Output'!D18="","",'m-file CAN Output'!D18)</f>
        <v>DAS_AfsDecelFlag_Req</v>
      </c>
      <c r="D18" s="13" t="str">
        <f>IF('m-file CAN Output'!B18="","",'m-file CAN Output'!B18)</f>
        <v>DAS_02</v>
      </c>
      <c r="E18" s="13" t="str">
        <f t="shared" si="1"/>
        <v>TX</v>
      </c>
      <c r="F18" s="1" t="str">
        <f>IF('m-file CAN Output'!F18="single","single",IF('m-file CAN Output'!F18="uint8","uint8",IF('m-file CAN Output'!F18="uint16","uint16","")))</f>
        <v>uint8</v>
      </c>
      <c r="G18" s="13" t="str">
        <f>IF('m-file CAN Output'!L18="[]","-",(IF('m-file CAN Output'!L18="'-'","-",(IF('m-file CAN Output'!L18="","",'m-file CAN Output'!L18)))))</f>
        <v>-</v>
      </c>
      <c r="H18" s="13">
        <f>IF('m-file CAN Output'!H18="","",'m-file CAN Output'!H18)</f>
        <v>0</v>
      </c>
    </row>
    <row r="19" spans="1:10" s="166" customFormat="1" x14ac:dyDescent="0.3">
      <c r="A19" s="13">
        <v>18</v>
      </c>
      <c r="B19" s="13" t="str">
        <f>IF('m-file CAN Output'!C19="","//"&amp;'m-file CAN Output'!#REF!,'m-file CAN Output'!C19)</f>
        <v>AfsNotifError</v>
      </c>
      <c r="C19" s="13" t="str">
        <f>IF('m-file CAN Output'!D19="","",'m-file CAN Output'!D19)</f>
        <v>DAS_AfsNotifError_Req</v>
      </c>
      <c r="D19" s="13" t="str">
        <f>IF('m-file CAN Output'!B19="","",'m-file CAN Output'!B19)</f>
        <v>DAS_02</v>
      </c>
      <c r="E19" s="13" t="str">
        <f t="shared" si="1"/>
        <v>TX</v>
      </c>
      <c r="F19" s="1" t="str">
        <f>IF('m-file CAN Output'!F19="single","single",IF('m-file CAN Output'!F19="uint8","uint8",IF('m-file CAN Output'!F19="uint16","uint16","")))</f>
        <v>uint8</v>
      </c>
      <c r="G19" s="13" t="str">
        <f>IF('m-file CAN Output'!L19="[]","-",(IF('m-file CAN Output'!L19="'-'","-",(IF('m-file CAN Output'!L19="","",'m-file CAN Output'!L19)))))</f>
        <v>-</v>
      </c>
      <c r="H19" s="13">
        <f>IF('m-file CAN Output'!H19="","",'m-file CAN Output'!H19)</f>
        <v>0</v>
      </c>
    </row>
    <row r="20" spans="1:10" s="166" customFormat="1" x14ac:dyDescent="0.3">
      <c r="A20" s="13">
        <v>19</v>
      </c>
      <c r="B20" s="13" t="str">
        <f>IF('m-file CAN Output'!C20="","//"&amp;'m-file CAN Output'!#REF!,'m-file CAN Output'!C20)</f>
        <v>AfsFuncError</v>
      </c>
      <c r="C20" s="13" t="str">
        <f>IF('m-file CAN Output'!D20="","",'m-file CAN Output'!D20)</f>
        <v>DAS_AfsFuncError_Stat</v>
      </c>
      <c r="D20" s="13" t="str">
        <f>IF('m-file CAN Output'!B20="","",'m-file CAN Output'!B20)</f>
        <v>DAS_02</v>
      </c>
      <c r="E20" s="13" t="str">
        <f t="shared" si="1"/>
        <v>TX</v>
      </c>
      <c r="F20" s="1" t="str">
        <f>IF('m-file CAN Output'!F20="single","single",IF('m-file CAN Output'!F20="uint8","uint8",IF('m-file CAN Output'!F20="uint16","uint16","")))</f>
        <v>uint8</v>
      </c>
      <c r="G20" s="13" t="str">
        <f>IF('m-file CAN Output'!L20="[]","-",(IF('m-file CAN Output'!L20="'-'","-",(IF('m-file CAN Output'!L20="","",'m-file CAN Output'!L20)))))</f>
        <v>-</v>
      </c>
      <c r="H20" s="13">
        <f>IF('m-file CAN Output'!H20="","",'m-file CAN Output'!H20)</f>
        <v>0</v>
      </c>
    </row>
    <row r="21" spans="1:10" s="166" customFormat="1" x14ac:dyDescent="0.3">
      <c r="A21" s="13">
        <v>20</v>
      </c>
      <c r="B21" s="13" t="str">
        <f>IF('m-file CAN Output'!C21="","//"&amp;'m-file CAN Output'!#REF!,'m-file CAN Output'!C21)</f>
        <v>LdpMode</v>
      </c>
      <c r="C21" s="13" t="str">
        <f>IF('m-file CAN Output'!D21="","",'m-file CAN Output'!D21)</f>
        <v>DAS_LdpMode_Stat</v>
      </c>
      <c r="D21" s="13" t="str">
        <f>IF('m-file CAN Output'!B21="","",'m-file CAN Output'!B21)</f>
        <v>DAS_02</v>
      </c>
      <c r="E21" s="13" t="str">
        <f t="shared" si="1"/>
        <v>TX</v>
      </c>
      <c r="F21" s="1" t="str">
        <f>IF('m-file CAN Output'!F21="single","single",IF('m-file CAN Output'!F21="uint8","uint8",IF('m-file CAN Output'!F21="uint16","uint16","")))</f>
        <v>uint8</v>
      </c>
      <c r="G21" s="13" t="str">
        <f>IF('m-file CAN Output'!L21="[]","-",(IF('m-file CAN Output'!L21="'-'","-",(IF('m-file CAN Output'!L21="","",'m-file CAN Output'!L21)))))</f>
        <v>-</v>
      </c>
      <c r="H21" s="13">
        <f>IF('m-file CAN Output'!H21="","",'m-file CAN Output'!H21)</f>
        <v>0</v>
      </c>
    </row>
    <row r="22" spans="1:10" s="166" customFormat="1" x14ac:dyDescent="0.3">
      <c r="A22" s="13">
        <v>21</v>
      </c>
      <c r="B22" s="13" t="str">
        <f>IF('m-file CAN Output'!C23="","//"&amp;'m-file CAN Output'!#REF!,'m-file CAN Output'!C23)</f>
        <v>LdwFuncError</v>
      </c>
      <c r="C22" s="13" t="str">
        <f>IF('m-file CAN Output'!D23="","",'m-file CAN Output'!D23)</f>
        <v>DAS_LdwFuncError_Stat</v>
      </c>
      <c r="D22" s="13" t="str">
        <f>IF('m-file CAN Output'!B23="","",'m-file CAN Output'!B23)</f>
        <v>DAS_02</v>
      </c>
      <c r="E22" s="13" t="str">
        <f t="shared" si="1"/>
        <v>TX</v>
      </c>
      <c r="F22" s="1" t="str">
        <f>IF('m-file CAN Output'!F23="single","single",IF('m-file CAN Output'!F23="uint8","uint8",IF('m-file CAN Output'!F23="uint16","uint16","")))</f>
        <v>uint8</v>
      </c>
      <c r="G22" s="13" t="str">
        <f>IF('m-file CAN Output'!L23="[]","-",(IF('m-file CAN Output'!L23="'-'","-",(IF('m-file CAN Output'!L23="","",'m-file CAN Output'!L23)))))</f>
        <v>-</v>
      </c>
      <c r="H22" s="13">
        <f>IF('m-file CAN Output'!H23="","",'m-file CAN Output'!H23)</f>
        <v>0</v>
      </c>
    </row>
    <row r="23" spans="1:10" s="166" customFormat="1" x14ac:dyDescent="0.3">
      <c r="A23" s="13">
        <v>22</v>
      </c>
      <c r="B23" s="13" t="str">
        <f>IF('m-file CAN Output'!C25="","//"&amp;'m-file CAN Output'!#REF!,'m-file CAN Output'!C25)</f>
        <v>AlccAngleReqFlag</v>
      </c>
      <c r="C23" s="13" t="str">
        <f>IF('m-file CAN Output'!D25="","",'m-file CAN Output'!D25)</f>
        <v>DAS_AlccAngleFlag_Req</v>
      </c>
      <c r="D23" s="13" t="str">
        <f>IF('m-file CAN Output'!B25="","",'m-file CAN Output'!B25)</f>
        <v>DAS_02</v>
      </c>
      <c r="E23" s="13" t="str">
        <f t="shared" si="1"/>
        <v>TX</v>
      </c>
      <c r="F23" s="1" t="str">
        <f>IF('m-file CAN Output'!F25="single","single",IF('m-file CAN Output'!F25="uint8","uint8",IF('m-file CAN Output'!F25="uint16","uint16","")))</f>
        <v>uint8</v>
      </c>
      <c r="G23" s="13" t="str">
        <f>IF('m-file CAN Output'!L25="[]","-",(IF('m-file CAN Output'!L25="'-'","-",(IF('m-file CAN Output'!L25="","",'m-file CAN Output'!L25)))))</f>
        <v>-</v>
      </c>
      <c r="H23" s="13">
        <f>IF('m-file CAN Output'!H25="","",'m-file CAN Output'!H25)</f>
        <v>0</v>
      </c>
    </row>
    <row r="24" spans="1:10" s="166" customFormat="1" x14ac:dyDescent="0.3">
      <c r="A24" s="13">
        <v>23</v>
      </c>
      <c r="B24" s="13" t="str">
        <f>IF('m-file CAN Output'!C26="","//"&amp;'m-file CAN Output'!#REF!,'m-file CAN Output'!C26)</f>
        <v>LccFuncError</v>
      </c>
      <c r="C24" s="13" t="str">
        <f>IF('m-file CAN Output'!D26="","",'m-file CAN Output'!D26)</f>
        <v>DAS_LccFuncError_Stat</v>
      </c>
      <c r="D24" s="13" t="str">
        <f>IF('m-file CAN Output'!B26="","",'m-file CAN Output'!B26)</f>
        <v>DAS_02</v>
      </c>
      <c r="E24" s="13" t="str">
        <f t="shared" si="1"/>
        <v>TX</v>
      </c>
      <c r="F24" s="1" t="str">
        <f>IF('m-file CAN Output'!F26="single","single",IF('m-file CAN Output'!F26="uint8","uint8",IF('m-file CAN Output'!F26="uint16","uint16","")))</f>
        <v>uint8</v>
      </c>
      <c r="G24" s="13" t="str">
        <f>IF('m-file CAN Output'!L26="[]","-",(IF('m-file CAN Output'!L26="'-'","-",(IF('m-file CAN Output'!L26="","",'m-file CAN Output'!L26)))))</f>
        <v>-</v>
      </c>
      <c r="H24" s="13">
        <f>IF('m-file CAN Output'!H26="","",'m-file CAN Output'!H26)</f>
        <v>0</v>
      </c>
    </row>
    <row r="25" spans="1:10" s="166" customFormat="1" x14ac:dyDescent="0.3">
      <c r="A25" s="13">
        <v>24</v>
      </c>
      <c r="B25" s="13" t="str">
        <f>IF('m-file CAN Output'!C31="","//"&amp;'m-file CAN Output'!#REF!,'m-file CAN Output'!C31)</f>
        <v>RdaFuncError</v>
      </c>
      <c r="C25" s="13" t="str">
        <f>IF('m-file CAN Output'!D31="","",'m-file CAN Output'!D31)</f>
        <v>DAS_RdaFuncError_Stat</v>
      </c>
      <c r="D25" s="13" t="str">
        <f>IF('m-file CAN Output'!B31="","",'m-file CAN Output'!B31)</f>
        <v>DAS_02</v>
      </c>
      <c r="E25" s="13" t="str">
        <f t="shared" si="1"/>
        <v>TX</v>
      </c>
      <c r="F25" s="1" t="str">
        <f>IF('m-file CAN Output'!F31="single","single",IF('m-file CAN Output'!F31="uint8","uint8",IF('m-file CAN Output'!F31="uint16","uint16","")))</f>
        <v>uint8</v>
      </c>
      <c r="G25" s="13" t="str">
        <f>IF('m-file CAN Output'!L31="[]","-",(IF('m-file CAN Output'!L31="'-'","-",(IF('m-file CAN Output'!L31="","",'m-file CAN Output'!L31)))))</f>
        <v>-</v>
      </c>
      <c r="H25" s="13">
        <f>IF('m-file CAN Output'!H31="","",'m-file CAN Output'!H31)</f>
        <v>0</v>
      </c>
    </row>
    <row r="26" spans="1:10" s="166" customFormat="1" x14ac:dyDescent="0.3">
      <c r="A26" s="13">
        <v>25</v>
      </c>
      <c r="B26" s="13" t="str">
        <f>IF('m-file CAN Output'!C32="","//"&amp;'m-file CAN Output'!#REF!,'m-file CAN Output'!C32)</f>
        <v>RctcFuncError</v>
      </c>
      <c r="C26" s="13" t="str">
        <f>IF('m-file CAN Output'!D32="","",'m-file CAN Output'!D32)</f>
        <v>DAS_RctcFuncError_Stat</v>
      </c>
      <c r="D26" s="13" t="str">
        <f>IF('m-file CAN Output'!B32="","",'m-file CAN Output'!B32)</f>
        <v>DAS_02</v>
      </c>
      <c r="E26" s="13" t="str">
        <f t="shared" si="1"/>
        <v>TX</v>
      </c>
      <c r="F26" s="1" t="str">
        <f>IF('m-file CAN Output'!F32="single","single",IF('m-file CAN Output'!F32="uint8","uint8",IF('m-file CAN Output'!F32="uint16","uint16","")))</f>
        <v>uint8</v>
      </c>
      <c r="G26" s="13" t="str">
        <f>IF('m-file CAN Output'!L32="[]","-",(IF('m-file CAN Output'!L32="'-'","-",(IF('m-file CAN Output'!L32="","",'m-file CAN Output'!L32)))))</f>
        <v>-</v>
      </c>
      <c r="H26" s="13">
        <f>IF('m-file CAN Output'!H32="","",'m-file CAN Output'!H32)</f>
        <v>0</v>
      </c>
    </row>
    <row r="27" spans="1:10" s="166" customFormat="1" x14ac:dyDescent="0.3">
      <c r="A27" s="13">
        <v>26</v>
      </c>
      <c r="B27" s="13" t="e">
        <f>IF('m-file CAN Output'!#REF!="","//"&amp;'m-file CAN Output'!#REF!,'m-file CAN Output'!#REF!)</f>
        <v>#REF!</v>
      </c>
      <c r="C27" s="13" t="e">
        <f>IF('m-file CAN Output'!#REF!="","",'m-file CAN Output'!#REF!)</f>
        <v>#REF!</v>
      </c>
      <c r="D27" s="13" t="e">
        <f>IF('m-file CAN Output'!#REF!="","",'m-file CAN Output'!#REF!)</f>
        <v>#REF!</v>
      </c>
      <c r="E27" s="13" t="e">
        <f t="shared" si="1"/>
        <v>#REF!</v>
      </c>
      <c r="F27" s="1" t="e">
        <f>IF('m-file CAN Output'!#REF!="single","single",IF('m-file CAN Output'!#REF!="uint8","uint8",IF('m-file CAN Output'!#REF!="uint16","uint16","")))</f>
        <v>#REF!</v>
      </c>
      <c r="G27" s="13" t="e">
        <f>IF('m-file CAN Output'!#REF!="[]","-",(IF('m-file CAN Output'!#REF!="'-'","-",(IF('m-file CAN Output'!#REF!="","",'m-file CAN Output'!#REF!)))))</f>
        <v>#REF!</v>
      </c>
      <c r="H27" s="13" t="e">
        <f>IF('m-file CAN Output'!#REF!="","",'m-file CAN Output'!#REF!)</f>
        <v>#REF!</v>
      </c>
    </row>
    <row r="28" spans="1:10" s="166" customFormat="1" x14ac:dyDescent="0.3">
      <c r="A28" s="13">
        <v>27</v>
      </c>
      <c r="B28" s="13" t="str">
        <f>IF('m-file CAN Output'!C33="","//"&amp;'m-file CAN Output'!#REF!,'m-file CAN Output'!C33)</f>
        <v>RctcNotifError</v>
      </c>
      <c r="C28" s="13" t="str">
        <f>IF('m-file CAN Output'!D33="","",'m-file CAN Output'!D33)</f>
        <v>DAS_RctcNotifError_Req</v>
      </c>
      <c r="D28" s="13" t="str">
        <f>IF('m-file CAN Output'!B33="","",'m-file CAN Output'!B33)</f>
        <v>DAS_02</v>
      </c>
      <c r="E28" s="13" t="str">
        <f t="shared" si="1"/>
        <v>TX</v>
      </c>
      <c r="F28" s="1" t="str">
        <f>IF('m-file CAN Output'!F33="single","single",IF('m-file CAN Output'!F33="uint8","uint8",IF('m-file CAN Output'!F33="uint16","uint16","")))</f>
        <v>uint8</v>
      </c>
      <c r="G28" s="13" t="str">
        <f>IF('m-file CAN Output'!L33="[]","-",(IF('m-file CAN Output'!L33="'-'","-",(IF('m-file CAN Output'!L33="","",'m-file CAN Output'!L33)))))</f>
        <v>-</v>
      </c>
      <c r="H28" s="13">
        <f>IF('m-file CAN Output'!H33="","",'m-file CAN Output'!H33)</f>
        <v>0</v>
      </c>
      <c r="J28" s="210"/>
    </row>
    <row r="29" spans="1:10" s="166" customFormat="1" x14ac:dyDescent="0.3">
      <c r="A29" s="13">
        <v>28</v>
      </c>
      <c r="B29" s="13" t="str">
        <f>IF('m-file CAN Output'!C34="","//"&amp;'m-file CAN Output'!#REF!,'m-file CAN Output'!C34)</f>
        <v>CcType</v>
      </c>
      <c r="C29" s="13" t="str">
        <f>IF('m-file CAN Output'!D34="","",'m-file CAN Output'!D34)</f>
        <v>DAS_CcType_Stat</v>
      </c>
      <c r="D29" s="13" t="str">
        <f>IF('m-file CAN Output'!B34="","",'m-file CAN Output'!B34)</f>
        <v>DAS_03</v>
      </c>
      <c r="E29" s="13" t="str">
        <f t="shared" si="1"/>
        <v>TX</v>
      </c>
      <c r="F29" s="1" t="str">
        <f>IF('m-file CAN Output'!F34="single","single",IF('m-file CAN Output'!F34="uint8","uint8",IF('m-file CAN Output'!F34="uint16","uint16","")))</f>
        <v>uint8</v>
      </c>
      <c r="G29" s="13" t="str">
        <f>IF('m-file CAN Output'!L34="[]","-",(IF('m-file CAN Output'!L34="'-'","-",(IF('m-file CAN Output'!L34="","",'m-file CAN Output'!L34)))))</f>
        <v>-</v>
      </c>
      <c r="H29" s="13">
        <f>IF('m-file CAN Output'!H34="","",'m-file CAN Output'!H34)</f>
        <v>0</v>
      </c>
    </row>
    <row r="30" spans="1:10" s="166" customFormat="1" x14ac:dyDescent="0.3">
      <c r="A30" s="13">
        <v>29</v>
      </c>
      <c r="B30" s="13" t="e">
        <f>IF('m-file CAN Output'!#REF!="","//"&amp;'m-file CAN Output'!#REF!,'m-file CAN Output'!#REF!)</f>
        <v>#REF!</v>
      </c>
      <c r="C30" s="13" t="e">
        <f>IF('m-file CAN Output'!#REF!="","",'m-file CAN Output'!#REF!)</f>
        <v>#REF!</v>
      </c>
      <c r="D30" s="13" t="e">
        <f>IF('m-file CAN Output'!#REF!="","",'m-file CAN Output'!#REF!)</f>
        <v>#REF!</v>
      </c>
      <c r="E30" s="13" t="e">
        <f t="shared" si="1"/>
        <v>#REF!</v>
      </c>
      <c r="F30" s="1" t="e">
        <f>IF('m-file CAN Output'!#REF!="single","single",IF('m-file CAN Output'!#REF!="uint8","uint8",IF('m-file CAN Output'!#REF!="uint16","uint16","")))</f>
        <v>#REF!</v>
      </c>
      <c r="G30" s="13" t="e">
        <f>IF('m-file CAN Output'!#REF!="[]","-",(IF('m-file CAN Output'!#REF!="'-'","-",(IF('m-file CAN Output'!#REF!="","",'m-file CAN Output'!#REF!)))))</f>
        <v>#REF!</v>
      </c>
      <c r="H30" s="13" t="e">
        <f>IF('m-file CAN Output'!#REF!="","",'m-file CAN Output'!#REF!)</f>
        <v>#REF!</v>
      </c>
    </row>
    <row r="31" spans="1:10" s="166" customFormat="1" x14ac:dyDescent="0.3">
      <c r="A31" s="13">
        <v>30</v>
      </c>
      <c r="B31" s="13" t="str">
        <f>IF('m-file CAN Output'!C35="","//"&amp;'m-file CAN Output'!#REF!,'m-file CAN Output'!C35)</f>
        <v>CcSetSpeed</v>
      </c>
      <c r="C31" s="13" t="str">
        <f>IF('m-file CAN Output'!D35="","",'m-file CAN Output'!D35)</f>
        <v>DAS_CcSetSpeed_Stat</v>
      </c>
      <c r="D31" s="13" t="str">
        <f>IF('m-file CAN Output'!B35="","",'m-file CAN Output'!B35)</f>
        <v>DAS_03</v>
      </c>
      <c r="E31" s="13" t="str">
        <f t="shared" si="1"/>
        <v>TX</v>
      </c>
      <c r="F31" s="1" t="str">
        <f>IF('m-file CAN Output'!F35="single","single",IF('m-file CAN Output'!F35="uint8","uint8",IF('m-file CAN Output'!F35="uint16","uint16","")))</f>
        <v>uint8</v>
      </c>
      <c r="G31" s="13" t="str">
        <f>IF('m-file CAN Output'!L35="[]","-",(IF('m-file CAN Output'!L35="'-'","-",(IF('m-file CAN Output'!L35="","",'m-file CAN Output'!L35)))))</f>
        <v>-</v>
      </c>
      <c r="H31" s="13">
        <f>IF('m-file CAN Output'!H35="","",'m-file CAN Output'!H35)</f>
        <v>0</v>
      </c>
    </row>
    <row r="32" spans="1:10" s="166" customFormat="1" x14ac:dyDescent="0.3">
      <c r="A32" s="13">
        <v>31</v>
      </c>
      <c r="B32" s="13" t="str">
        <f>IF('m-file CAN Output'!C36="","//"&amp;'m-file CAN Output'!#REF!,'m-file CAN Output'!C36)</f>
        <v>CcSetDist</v>
      </c>
      <c r="C32" s="13" t="str">
        <f>IF('m-file CAN Output'!D36="","",'m-file CAN Output'!D36)</f>
        <v>DAS_CcSetDist_Stat</v>
      </c>
      <c r="D32" s="13" t="str">
        <f>IF('m-file CAN Output'!B36="","",'m-file CAN Output'!B36)</f>
        <v>DAS_03</v>
      </c>
      <c r="E32" s="13" t="str">
        <f t="shared" si="1"/>
        <v>TX</v>
      </c>
      <c r="F32" s="1" t="str">
        <f>IF('m-file CAN Output'!F36="single","single",IF('m-file CAN Output'!F36="uint8","uint8",IF('m-file CAN Output'!F36="uint16","uint16","")))</f>
        <v>uint8</v>
      </c>
      <c r="G32" s="13" t="str">
        <f>IF('m-file CAN Output'!L36="[]","-",(IF('m-file CAN Output'!L36="'-'","-",(IF('m-file CAN Output'!L36="","",'m-file CAN Output'!L36)))))</f>
        <v>-</v>
      </c>
      <c r="H32" s="13">
        <f>IF('m-file CAN Output'!H36="","",'m-file CAN Output'!H36)</f>
        <v>0</v>
      </c>
    </row>
    <row r="33" spans="1:8" s="166" customFormat="1" x14ac:dyDescent="0.3">
      <c r="A33" s="13">
        <v>32</v>
      </c>
      <c r="B33" s="13" t="str">
        <f>IF('m-file CAN Output'!C37="","//"&amp;'m-file CAN Output'!#REF!,'m-file CAN Output'!C37)</f>
        <v>CcReject</v>
      </c>
      <c r="C33" s="13" t="str">
        <f>IF('m-file CAN Output'!D37="","",'m-file CAN Output'!D37)</f>
        <v>DAS_CcReject_Req</v>
      </c>
      <c r="D33" s="13" t="str">
        <f>IF('m-file CAN Output'!B37="","",'m-file CAN Output'!B37)</f>
        <v>DAS_03</v>
      </c>
      <c r="E33" s="13" t="str">
        <f t="shared" si="1"/>
        <v>TX</v>
      </c>
      <c r="F33" s="1" t="str">
        <f>IF('m-file CAN Output'!F37="single","single",IF('m-file CAN Output'!F37="uint8","uint8",IF('m-file CAN Output'!F37="uint16","uint16","")))</f>
        <v>uint8</v>
      </c>
      <c r="G33" s="13" t="str">
        <f>IF('m-file CAN Output'!L37="[]","-",(IF('m-file CAN Output'!L37="'-'","-",(IF('m-file CAN Output'!L37="","",'m-file CAN Output'!L37)))))</f>
        <v>-</v>
      </c>
      <c r="H33" s="13">
        <f>IF('m-file CAN Output'!H37="","",'m-file CAN Output'!H37)</f>
        <v>0</v>
      </c>
    </row>
    <row r="34" spans="1:8" s="166" customFormat="1" x14ac:dyDescent="0.3">
      <c r="A34" s="13">
        <v>33</v>
      </c>
      <c r="B34" s="13" t="str">
        <f>IF('m-file CAN Output'!C38="","//"&amp;'m-file CAN Output'!#REF!,'m-file CAN Output'!C38)</f>
        <v>CcTargetId</v>
      </c>
      <c r="C34" s="13" t="str">
        <f>IF('m-file CAN Output'!D38="","",'m-file CAN Output'!D38)</f>
        <v>DAS_CcTargetId_Stat</v>
      </c>
      <c r="D34" s="13" t="str">
        <f>IF('m-file CAN Output'!B38="","",'m-file CAN Output'!B38)</f>
        <v>DAS_03</v>
      </c>
      <c r="E34" s="13" t="str">
        <f t="shared" si="1"/>
        <v>TX</v>
      </c>
      <c r="F34" s="1" t="str">
        <f>IF('m-file CAN Output'!F38="single","single",IF('m-file CAN Output'!F38="uint8","uint8",IF('m-file CAN Output'!F38="uint16","uint16","")))</f>
        <v>uint8</v>
      </c>
      <c r="G34" s="13" t="str">
        <f>IF('m-file CAN Output'!L38="[]","-",(IF('m-file CAN Output'!L38="'-'","-",(IF('m-file CAN Output'!L38="","",'m-file CAN Output'!L38)))))</f>
        <v>-</v>
      </c>
      <c r="H34" s="13">
        <f>IF('m-file CAN Output'!H38="","",'m-file CAN Output'!H38)</f>
        <v>0</v>
      </c>
    </row>
    <row r="35" spans="1:8" s="166" customFormat="1" x14ac:dyDescent="0.3">
      <c r="A35" s="13">
        <v>34</v>
      </c>
      <c r="B35" s="13" t="str">
        <f>IF('m-file CAN Output'!C39="","//"&amp;'m-file CAN Output'!#REF!,'m-file CAN Output'!C39)</f>
        <v>CcSleepSt</v>
      </c>
      <c r="C35" s="13" t="str">
        <f>IF('m-file CAN Output'!D39="","",'m-file CAN Output'!D39)</f>
        <v>DAS_CcSleep_Stat</v>
      </c>
      <c r="D35" s="13" t="str">
        <f>IF('m-file CAN Output'!B39="","",'m-file CAN Output'!B39)</f>
        <v>DAS_03</v>
      </c>
      <c r="E35" s="13" t="str">
        <f t="shared" si="1"/>
        <v>TX</v>
      </c>
      <c r="F35" s="1" t="str">
        <f>IF('m-file CAN Output'!F39="single","single",IF('m-file CAN Output'!F39="uint8","uint8",IF('m-file CAN Output'!F39="uint16","uint16","")))</f>
        <v>uint8</v>
      </c>
      <c r="G35" s="13" t="str">
        <f>IF('m-file CAN Output'!L39="[]","-",(IF('m-file CAN Output'!L39="'-'","-",(IF('m-file CAN Output'!L39="","",'m-file CAN Output'!L39)))))</f>
        <v>-</v>
      </c>
      <c r="H35" s="13">
        <f>IF('m-file CAN Output'!H39="","",'m-file CAN Output'!H39)</f>
        <v>0</v>
      </c>
    </row>
    <row r="36" spans="1:8" s="166" customFormat="1" x14ac:dyDescent="0.3">
      <c r="A36" s="13">
        <v>35</v>
      </c>
      <c r="B36" s="13" t="str">
        <f>IF('m-file CAN Output'!C40="","//"&amp;'m-file CAN Output'!#REF!,'m-file CAN Output'!C40)</f>
        <v>DAS_LimNotifError_Req</v>
      </c>
      <c r="C36" s="13" t="str">
        <f>IF('m-file CAN Output'!D40="","",'m-file CAN Output'!D40)</f>
        <v>DAS_LimNotifError_Req</v>
      </c>
      <c r="D36" s="13" t="str">
        <f>IF('m-file CAN Output'!B40="","",'m-file CAN Output'!B40)</f>
        <v>DAS_03</v>
      </c>
      <c r="E36" s="13" t="str">
        <f t="shared" si="1"/>
        <v>TX</v>
      </c>
      <c r="F36" s="1" t="str">
        <f>IF('m-file CAN Output'!F40="single","single",IF('m-file CAN Output'!F40="uint8","uint8",IF('m-file CAN Output'!F40="uint16","uint16","")))</f>
        <v>uint8</v>
      </c>
      <c r="G36" s="13" t="str">
        <f>IF('m-file CAN Output'!L40="[]","-",(IF('m-file CAN Output'!L40="'-'","-",(IF('m-file CAN Output'!L40="","",'m-file CAN Output'!L40)))))</f>
        <v>-</v>
      </c>
      <c r="H36" s="13">
        <f>IF('m-file CAN Output'!H40="","",'m-file CAN Output'!H40)</f>
        <v>0</v>
      </c>
    </row>
    <row r="37" spans="1:8" s="166" customFormat="1" x14ac:dyDescent="0.3">
      <c r="A37" s="13">
        <v>36</v>
      </c>
      <c r="B37" s="13" t="str">
        <f>IF('m-file CAN Output'!C41="","//"&amp;'m-file CAN Output'!#REF!,'m-file CAN Output'!C41)</f>
        <v>DAS_AccToCc_Req</v>
      </c>
      <c r="C37" s="13" t="str">
        <f>IF('m-file CAN Output'!D41="","",'m-file CAN Output'!D41)</f>
        <v>DAS_AccToCc_Req</v>
      </c>
      <c r="D37" s="13" t="str">
        <f>IF('m-file CAN Output'!B41="","",'m-file CAN Output'!B41)</f>
        <v>DAS_03</v>
      </c>
      <c r="E37" s="13" t="str">
        <f t="shared" si="1"/>
        <v>TX</v>
      </c>
      <c r="F37" s="1" t="str">
        <f>IF('m-file CAN Output'!F41="single","single",IF('m-file CAN Output'!F41="uint8","uint8",IF('m-file CAN Output'!F41="uint16","uint16","")))</f>
        <v>uint8</v>
      </c>
      <c r="G37" s="13" t="str">
        <f>IF('m-file CAN Output'!L41="[]","-",(IF('m-file CAN Output'!L41="'-'","-",(IF('m-file CAN Output'!L41="","",'m-file CAN Output'!L41)))))</f>
        <v>-</v>
      </c>
      <c r="H37" s="13">
        <f>IF('m-file CAN Output'!H41="","",'m-file CAN Output'!H41)</f>
        <v>0</v>
      </c>
    </row>
    <row r="38" spans="1:8" s="166" customFormat="1" x14ac:dyDescent="0.3">
      <c r="A38" s="13">
        <v>37</v>
      </c>
      <c r="B38" s="13" t="str">
        <f>IF('m-file CAN Output'!C42="","//"&amp;'m-file CAN Output'!#REF!,'m-file CAN Output'!C42)</f>
        <v>DAS_AccNotifError_Req</v>
      </c>
      <c r="C38" s="13" t="str">
        <f>IF('m-file CAN Output'!D42="","",'m-file CAN Output'!D42)</f>
        <v>DAS_AccNotifError_Req</v>
      </c>
      <c r="D38" s="13" t="str">
        <f>IF('m-file CAN Output'!B42="","",'m-file CAN Output'!B42)</f>
        <v>DAS_03</v>
      </c>
      <c r="E38" s="13" t="str">
        <f t="shared" si="1"/>
        <v>TX</v>
      </c>
      <c r="F38" s="1" t="str">
        <f>IF('m-file CAN Output'!F42="single","single",IF('m-file CAN Output'!F42="uint8","uint8",IF('m-file CAN Output'!F42="uint16","uint16","")))</f>
        <v>uint8</v>
      </c>
      <c r="G38" s="13" t="str">
        <f>IF('m-file CAN Output'!L42="[]","-",(IF('m-file CAN Output'!L42="'-'","-",(IF('m-file CAN Output'!L42="","",'m-file CAN Output'!L42)))))</f>
        <v>-</v>
      </c>
      <c r="H38" s="13">
        <f>IF('m-file CAN Output'!H42="","",'m-file CAN Output'!H42)</f>
        <v>0</v>
      </c>
    </row>
    <row r="39" spans="1:8" s="166" customFormat="1" x14ac:dyDescent="0.3">
      <c r="A39" s="13">
        <v>38</v>
      </c>
      <c r="B39" s="13" t="str">
        <f>IF('m-file CAN Output'!C43="","//"&amp;'m-file CAN Output'!#REF!,'m-file CAN Output'!C43)</f>
        <v>CcNotifError</v>
      </c>
      <c r="C39" s="13" t="str">
        <f>IF('m-file CAN Output'!D43="","",'m-file CAN Output'!D43)</f>
        <v>DAS_CcNotifError_Req</v>
      </c>
      <c r="D39" s="13" t="str">
        <f>IF('m-file CAN Output'!B43="","",'m-file CAN Output'!B43)</f>
        <v>DAS_03</v>
      </c>
      <c r="E39" s="13" t="str">
        <f t="shared" si="1"/>
        <v>TX</v>
      </c>
      <c r="F39" s="1" t="str">
        <f>IF('m-file CAN Output'!F43="single","single",IF('m-file CAN Output'!F43="uint8","uint8",IF('m-file CAN Output'!F43="uint16","uint16","")))</f>
        <v>uint8</v>
      </c>
      <c r="G39" s="13" t="str">
        <f>IF('m-file CAN Output'!L43="[]","-",(IF('m-file CAN Output'!L43="'-'","-",(IF('m-file CAN Output'!L43="","",'m-file CAN Output'!L43)))))</f>
        <v>-</v>
      </c>
      <c r="H39" s="13">
        <f>IF('m-file CAN Output'!H43="","",'m-file CAN Output'!H43)</f>
        <v>0</v>
      </c>
    </row>
    <row r="40" spans="1:8" s="166" customFormat="1" x14ac:dyDescent="0.3">
      <c r="A40" s="13">
        <v>39</v>
      </c>
      <c r="B40" s="13" t="str">
        <f>IF('m-file CAN Output'!C44="","//"&amp;'m-file CAN Output'!#REF!,'m-file CAN Output'!C44)</f>
        <v>AslaMode</v>
      </c>
      <c r="C40" s="13" t="str">
        <f>IF('m-file CAN Output'!D44="","",'m-file CAN Output'!D44)</f>
        <v>DAS_AslaMode_Stat</v>
      </c>
      <c r="D40" s="13" t="str">
        <f>IF('m-file CAN Output'!B44="","",'m-file CAN Output'!B44)</f>
        <v>DAS_03</v>
      </c>
      <c r="E40" s="13" t="str">
        <f t="shared" si="1"/>
        <v>TX</v>
      </c>
      <c r="F40" s="1" t="str">
        <f>IF('m-file CAN Output'!F44="single","single",IF('m-file CAN Output'!F44="uint8","uint8",IF('m-file CAN Output'!F44="uint16","uint16","")))</f>
        <v>uint8</v>
      </c>
      <c r="G40" s="13" t="str">
        <f>IF('m-file CAN Output'!L44="[]","-",(IF('m-file CAN Output'!L44="'-'","-",(IF('m-file CAN Output'!L44="","",'m-file CAN Output'!L44)))))</f>
        <v>-</v>
      </c>
      <c r="H40" s="13">
        <f>IF('m-file CAN Output'!H44="","",'m-file CAN Output'!H44)</f>
        <v>0</v>
      </c>
    </row>
    <row r="41" spans="1:8" s="166" customFormat="1" x14ac:dyDescent="0.3">
      <c r="A41" s="13">
        <v>40</v>
      </c>
      <c r="B41" s="13" t="str">
        <f>IF('m-file CAN Output'!C45="","//"&amp;'m-file CAN Output'!#REF!,'m-file CAN Output'!C45)</f>
        <v>AslaChSpdReq</v>
      </c>
      <c r="C41" s="13" t="str">
        <f>IF('m-file CAN Output'!D45="","",'m-file CAN Output'!D45)</f>
        <v>DAS_AslaChSpd_Req</v>
      </c>
      <c r="D41" s="13" t="str">
        <f>IF('m-file CAN Output'!B45="","",'m-file CAN Output'!B45)</f>
        <v>DAS_03</v>
      </c>
      <c r="E41" s="13" t="str">
        <f t="shared" si="1"/>
        <v>TX</v>
      </c>
      <c r="F41" s="1" t="str">
        <f>IF('m-file CAN Output'!F45="single","single",IF('m-file CAN Output'!F45="uint8","uint8",IF('m-file CAN Output'!F45="uint16","uint16","")))</f>
        <v>uint8</v>
      </c>
      <c r="G41" s="13" t="str">
        <f>IF('m-file CAN Output'!L45="[]","-",(IF('m-file CAN Output'!L45="'-'","-",(IF('m-file CAN Output'!L45="","",'m-file CAN Output'!L45)))))</f>
        <v>-</v>
      </c>
      <c r="H41" s="13">
        <f>IF('m-file CAN Output'!H45="","",'m-file CAN Output'!H45)</f>
        <v>0</v>
      </c>
    </row>
    <row r="42" spans="1:8" s="166" customFormat="1" x14ac:dyDescent="0.3">
      <c r="A42" s="13">
        <v>41</v>
      </c>
      <c r="B42" s="13" t="str">
        <f>IF('m-file CAN Output'!C46="","//"&amp;'m-file CAN Output'!#REF!,'m-file CAN Output'!C46)</f>
        <v>FcwMode</v>
      </c>
      <c r="C42" s="13" t="str">
        <f>IF('m-file CAN Output'!D46="","",'m-file CAN Output'!D46)</f>
        <v>DAS_FcwMode_Stat</v>
      </c>
      <c r="D42" s="13" t="str">
        <f>IF('m-file CAN Output'!B46="","",'m-file CAN Output'!B46)</f>
        <v>DAS_03</v>
      </c>
      <c r="E42" s="13" t="str">
        <f t="shared" si="1"/>
        <v>TX</v>
      </c>
      <c r="F42" s="1" t="str">
        <f>IF('m-file CAN Output'!F46="single","single",IF('m-file CAN Output'!F46="uint8","uint8",IF('m-file CAN Output'!F46="uint16","uint16","")))</f>
        <v>uint8</v>
      </c>
      <c r="G42" s="13" t="str">
        <f>IF('m-file CAN Output'!L46="[]","-",(IF('m-file CAN Output'!L46="'-'","-",(IF('m-file CAN Output'!L46="","",'m-file CAN Output'!L46)))))</f>
        <v>-</v>
      </c>
      <c r="H42" s="13">
        <f>IF('m-file CAN Output'!H46="","",'m-file CAN Output'!H46)</f>
        <v>0</v>
      </c>
    </row>
    <row r="43" spans="1:8" s="166" customFormat="1" x14ac:dyDescent="0.3">
      <c r="A43" s="13">
        <v>42</v>
      </c>
      <c r="B43" s="13" t="str">
        <f>IF('m-file CAN Output'!C47="","//"&amp;'m-file CAN Output'!#REF!,'m-file CAN Output'!C47)</f>
        <v>AebDeactivNotif</v>
      </c>
      <c r="C43" s="13" t="str">
        <f>IF('m-file CAN Output'!D47="","",'m-file CAN Output'!D47)</f>
        <v>DAS_AebDeactivNotif_Stat</v>
      </c>
      <c r="D43" s="13" t="str">
        <f>IF('m-file CAN Output'!B47="","",'m-file CAN Output'!B47)</f>
        <v>DAS_03</v>
      </c>
      <c r="E43" s="13" t="str">
        <f t="shared" si="1"/>
        <v>TX</v>
      </c>
      <c r="F43" s="1" t="str">
        <f>IF('m-file CAN Output'!F47="single","single",IF('m-file CAN Output'!F47="uint8","uint8",IF('m-file CAN Output'!F47="uint16","uint16","")))</f>
        <v>uint8</v>
      </c>
      <c r="G43" s="13" t="str">
        <f>IF('m-file CAN Output'!L47="[]","-",(IF('m-file CAN Output'!L47="'-'","-",(IF('m-file CAN Output'!L47="","",'m-file CAN Output'!L47)))))</f>
        <v>-</v>
      </c>
      <c r="H43" s="13">
        <f>IF('m-file CAN Output'!H47="","",'m-file CAN Output'!H47)</f>
        <v>0</v>
      </c>
    </row>
    <row r="44" spans="1:8" s="166" customFormat="1" x14ac:dyDescent="0.3">
      <c r="A44" s="13">
        <v>43</v>
      </c>
      <c r="B44" s="13" t="str">
        <f>IF('m-file CAN Output'!C48="","//"&amp;'m-file CAN Output'!#REF!,'m-file CAN Output'!C48)</f>
        <v>FcwActivNotif</v>
      </c>
      <c r="C44" s="13" t="str">
        <f>IF('m-file CAN Output'!D48="","",'m-file CAN Output'!D48)</f>
        <v>DAS_FcwActivNotif_Req</v>
      </c>
      <c r="D44" s="13" t="str">
        <f>IF('m-file CAN Output'!B48="","",'m-file CAN Output'!B48)</f>
        <v>DAS_03</v>
      </c>
      <c r="E44" s="13" t="str">
        <f t="shared" si="1"/>
        <v>TX</v>
      </c>
      <c r="F44" s="1" t="str">
        <f>IF('m-file CAN Output'!F48="single","single",IF('m-file CAN Output'!F48="uint8","uint8",IF('m-file CAN Output'!F48="uint16","uint16","")))</f>
        <v>uint8</v>
      </c>
      <c r="G44" s="13" t="str">
        <f>IF('m-file CAN Output'!L48="[]","-",(IF('m-file CAN Output'!L48="'-'","-",(IF('m-file CAN Output'!L48="","",'m-file CAN Output'!L48)))))</f>
        <v>-</v>
      </c>
      <c r="H44" s="13">
        <f>IF('m-file CAN Output'!H48="","",'m-file CAN Output'!H48)</f>
        <v>0</v>
      </c>
    </row>
    <row r="45" spans="1:8" s="166" customFormat="1" x14ac:dyDescent="0.3">
      <c r="A45" s="13">
        <v>44</v>
      </c>
      <c r="B45" s="13" t="str">
        <f>IF('m-file CAN Output'!C49="","//"&amp;'m-file CAN Output'!#REF!,'m-file CAN Output'!C49)</f>
        <v>AebUnAvaliable</v>
      </c>
      <c r="C45" s="13" t="str">
        <f>IF('m-file CAN Output'!D49="","",'m-file CAN Output'!D49)</f>
        <v>DAS_AebUnAvaliable_Stat</v>
      </c>
      <c r="D45" s="13" t="str">
        <f>IF('m-file CAN Output'!B49="","",'m-file CAN Output'!B49)</f>
        <v>DAS_03</v>
      </c>
      <c r="E45" s="13" t="str">
        <f t="shared" si="1"/>
        <v>TX</v>
      </c>
      <c r="F45" s="1" t="str">
        <f>IF('m-file CAN Output'!F49="single","single",IF('m-file CAN Output'!F49="uint8","uint8",IF('m-file CAN Output'!F49="uint16","uint16","")))</f>
        <v>uint8</v>
      </c>
      <c r="G45" s="13" t="str">
        <f>IF('m-file CAN Output'!L49="[]","-",(IF('m-file CAN Output'!L49="'-'","-",(IF('m-file CAN Output'!L49="","",'m-file CAN Output'!L49)))))</f>
        <v>-</v>
      </c>
      <c r="H45" s="13">
        <f>IF('m-file CAN Output'!H49="","",'m-file CAN Output'!H49)</f>
        <v>0</v>
      </c>
    </row>
    <row r="46" spans="1:8" s="166" customFormat="1" x14ac:dyDescent="0.3">
      <c r="A46" s="13">
        <v>45</v>
      </c>
      <c r="B46" s="13" t="e">
        <f>IF('m-file CAN Output'!#REF!="","//"&amp;'m-file CAN Output'!#REF!,'m-file CAN Output'!#REF!)</f>
        <v>#REF!</v>
      </c>
      <c r="C46" s="13" t="e">
        <f>IF('m-file CAN Output'!#REF!="","",'m-file CAN Output'!#REF!)</f>
        <v>#REF!</v>
      </c>
      <c r="D46" s="13" t="e">
        <f>IF('m-file CAN Output'!#REF!="","",'m-file CAN Output'!#REF!)</f>
        <v>#REF!</v>
      </c>
      <c r="E46" s="13" t="e">
        <f t="shared" si="1"/>
        <v>#REF!</v>
      </c>
      <c r="F46" s="1" t="e">
        <f>IF('m-file CAN Output'!#REF!="single","single",IF('m-file CAN Output'!#REF!="uint8","uint8",IF('m-file CAN Output'!#REF!="uint16","uint16","")))</f>
        <v>#REF!</v>
      </c>
      <c r="G46" s="13" t="e">
        <f>IF('m-file CAN Output'!#REF!="[]","-",(IF('m-file CAN Output'!#REF!="'-'","-",(IF('m-file CAN Output'!#REF!="","",'m-file CAN Output'!#REF!)))))</f>
        <v>#REF!</v>
      </c>
      <c r="H46" s="13" t="e">
        <f>IF('m-file CAN Output'!#REF!="","",'m-file CAN Output'!#REF!)</f>
        <v>#REF!</v>
      </c>
    </row>
    <row r="47" spans="1:8" s="166" customFormat="1" x14ac:dyDescent="0.3">
      <c r="A47" s="13">
        <v>46</v>
      </c>
      <c r="B47" s="13" t="str">
        <f>IF('m-file CAN Output'!C50="","//"&amp;'m-file CAN Output'!#REF!,'m-file CAN Output'!C50)</f>
        <v>FcwSoundWarnReq</v>
      </c>
      <c r="C47" s="13" t="str">
        <f>IF('m-file CAN Output'!D50="","",'m-file CAN Output'!D50)</f>
        <v>DAS_FcwSoundWarn_Req</v>
      </c>
      <c r="D47" s="13" t="str">
        <f>IF('m-file CAN Output'!B50="","",'m-file CAN Output'!B50)</f>
        <v>DAS_03</v>
      </c>
      <c r="E47" s="13" t="str">
        <f t="shared" si="1"/>
        <v>TX</v>
      </c>
      <c r="F47" s="1" t="str">
        <f>IF('m-file CAN Output'!F50="single","single",IF('m-file CAN Output'!F50="uint8","uint8",IF('m-file CAN Output'!F50="uint16","uint16","")))</f>
        <v>uint8</v>
      </c>
      <c r="G47" s="13" t="str">
        <f>IF('m-file CAN Output'!L50="[]","-",(IF('m-file CAN Output'!L50="'-'","-",(IF('m-file CAN Output'!L50="","",'m-file CAN Output'!L50)))))</f>
        <v>-</v>
      </c>
      <c r="H47" s="13">
        <f>IF('m-file CAN Output'!H50="","",'m-file CAN Output'!H50)</f>
        <v>0</v>
      </c>
    </row>
    <row r="48" spans="1:8" s="166" customFormat="1" x14ac:dyDescent="0.3">
      <c r="A48" s="13">
        <v>47</v>
      </c>
      <c r="B48" s="13" t="str">
        <f>IF('m-file CAN Output'!C51="","//"&amp;'m-file CAN Output'!#REF!,'m-file CAN Output'!C51)</f>
        <v>AebNotifError</v>
      </c>
      <c r="C48" s="13" t="str">
        <f>IF('m-file CAN Output'!D51="","",'m-file CAN Output'!D51)</f>
        <v>DAS_AebNotifError_Req</v>
      </c>
      <c r="D48" s="13" t="str">
        <f>IF('m-file CAN Output'!B51="","",'m-file CAN Output'!B51)</f>
        <v>DAS_03</v>
      </c>
      <c r="E48" s="13" t="str">
        <f t="shared" si="1"/>
        <v>TX</v>
      </c>
      <c r="F48" s="1" t="str">
        <f>IF('m-file CAN Output'!F51="single","single",IF('m-file CAN Output'!F51="uint8","uint8",IF('m-file CAN Output'!F51="uint16","uint16","")))</f>
        <v>uint8</v>
      </c>
      <c r="G48" s="13" t="str">
        <f>IF('m-file CAN Output'!L51="[]","-",(IF('m-file CAN Output'!L51="'-'","-",(IF('m-file CAN Output'!L51="","",'m-file CAN Output'!L51)))))</f>
        <v>-</v>
      </c>
      <c r="H48" s="13">
        <f>IF('m-file CAN Output'!H51="","",'m-file CAN Output'!H51)</f>
        <v>0</v>
      </c>
    </row>
    <row r="49" spans="1:8" s="166" customFormat="1" x14ac:dyDescent="0.3">
      <c r="A49" s="13">
        <v>48</v>
      </c>
      <c r="B49" s="13" t="str">
        <f>IF('m-file CAN Output'!C52="","//"&amp;'m-file CAN Output'!#REF!,'m-file CAN Output'!C52)</f>
        <v>FcwNotifError</v>
      </c>
      <c r="C49" s="13" t="str">
        <f>IF('m-file CAN Output'!D52="","",'m-file CAN Output'!D52)</f>
        <v>DAS_FcwNotifError_Req</v>
      </c>
      <c r="D49" s="13" t="str">
        <f>IF('m-file CAN Output'!B52="","",'m-file CAN Output'!B52)</f>
        <v>DAS_03</v>
      </c>
      <c r="E49" s="13" t="str">
        <f t="shared" si="1"/>
        <v>TX</v>
      </c>
      <c r="F49" s="1" t="str">
        <f>IF('m-file CAN Output'!F52="single","single",IF('m-file CAN Output'!F52="uint8","uint8",IF('m-file CAN Output'!F52="uint16","uint16","")))</f>
        <v>uint8</v>
      </c>
      <c r="G49" s="13" t="str">
        <f>IF('m-file CAN Output'!L52="[]","-",(IF('m-file CAN Output'!L52="'-'","-",(IF('m-file CAN Output'!L52="","",'m-file CAN Output'!L52)))))</f>
        <v>-</v>
      </c>
      <c r="H49" s="13">
        <f>IF('m-file CAN Output'!H52="","",'m-file CAN Output'!H52)</f>
        <v>0</v>
      </c>
    </row>
    <row r="50" spans="1:8" s="166" customFormat="1" x14ac:dyDescent="0.3">
      <c r="A50" s="13">
        <v>49</v>
      </c>
      <c r="B50" s="13" t="str">
        <f>IF('m-file CAN Output'!C54="","//"&amp;'m-file CAN Output'!#REF!,'m-file CAN Output'!C54)</f>
        <v>MliaMode</v>
      </c>
      <c r="C50" s="13" t="str">
        <f>IF('m-file CAN Output'!D54="","",'m-file CAN Output'!D54)</f>
        <v>DAS_MliaMode_Stat</v>
      </c>
      <c r="D50" s="13" t="str">
        <f>IF('m-file CAN Output'!B54="","",'m-file CAN Output'!B54)</f>
        <v>DAS_03</v>
      </c>
      <c r="E50" s="13" t="str">
        <f t="shared" si="1"/>
        <v>TX</v>
      </c>
      <c r="F50" s="1" t="str">
        <f>IF('m-file CAN Output'!F54="single","single",IF('m-file CAN Output'!F54="uint8","uint8",IF('m-file CAN Output'!F54="uint16","uint16","")))</f>
        <v>uint8</v>
      </c>
      <c r="G50" s="13" t="str">
        <f>IF('m-file CAN Output'!L54="[]","-",(IF('m-file CAN Output'!L54="'-'","-",(IF('m-file CAN Output'!L54="","",'m-file CAN Output'!L54)))))</f>
        <v>-</v>
      </c>
      <c r="H50" s="13">
        <f>IF('m-file CAN Output'!H54="","",'m-file CAN Output'!H54)</f>
        <v>0</v>
      </c>
    </row>
    <row r="51" spans="1:8" s="166" customFormat="1" x14ac:dyDescent="0.3">
      <c r="A51" s="13">
        <v>50</v>
      </c>
      <c r="B51" s="13" t="str">
        <f>IF('m-file CAN Output'!C55="","//"&amp;'m-file CAN Output'!#REF!,'m-file CAN Output'!C55)</f>
        <v>MliaStreetLightStat</v>
      </c>
      <c r="C51" s="13" t="str">
        <f>IF('m-file CAN Output'!D55="","",'m-file CAN Output'!D55)</f>
        <v>DAS_MliaStreetLigth_Stat</v>
      </c>
      <c r="D51" s="13" t="str">
        <f>IF('m-file CAN Output'!B55="","",'m-file CAN Output'!B55)</f>
        <v>DAS_03</v>
      </c>
      <c r="E51" s="13" t="str">
        <f t="shared" si="1"/>
        <v>TX</v>
      </c>
      <c r="F51" s="1" t="str">
        <f>IF('m-file CAN Output'!F55="single","single",IF('m-file CAN Output'!F55="uint8","uint8",IF('m-file CAN Output'!F55="uint16","uint16","")))</f>
        <v>uint8</v>
      </c>
      <c r="G51" s="13" t="str">
        <f>IF('m-file CAN Output'!L55="[]","-",(IF('m-file CAN Output'!L55="'-'","-",(IF('m-file CAN Output'!L55="","",'m-file CAN Output'!L55)))))</f>
        <v>-</v>
      </c>
      <c r="H51" s="13">
        <f>IF('m-file CAN Output'!H55="","",'m-file CAN Output'!H55)</f>
        <v>0</v>
      </c>
    </row>
    <row r="52" spans="1:8" s="166" customFormat="1" x14ac:dyDescent="0.3">
      <c r="A52" s="13">
        <v>51</v>
      </c>
      <c r="B52" s="13" t="str">
        <f>IF('m-file CAN Output'!C56="","//"&amp;'m-file CAN Output'!#REF!,'m-file CAN Output'!C56)</f>
        <v>MliaFuncError</v>
      </c>
      <c r="C52" s="13" t="str">
        <f>IF('m-file CAN Output'!D56="","",'m-file CAN Output'!D56)</f>
        <v>DAS_MliaFuncError_Stat</v>
      </c>
      <c r="D52" s="13" t="str">
        <f>IF('m-file CAN Output'!B56="","",'m-file CAN Output'!B56)</f>
        <v>DAS_03</v>
      </c>
      <c r="E52" s="13" t="str">
        <f t="shared" si="1"/>
        <v>TX</v>
      </c>
      <c r="F52" s="1" t="str">
        <f>IF('m-file CAN Output'!F56="single","single",IF('m-file CAN Output'!F56="uint8","uint8",IF('m-file CAN Output'!F56="uint16","uint16","")))</f>
        <v>uint8</v>
      </c>
      <c r="G52" s="13" t="str">
        <f>IF('m-file CAN Output'!L56="[]","-",(IF('m-file CAN Output'!L56="'-'","-",(IF('m-file CAN Output'!L56="","",'m-file CAN Output'!L56)))))</f>
        <v>-</v>
      </c>
      <c r="H52" s="13">
        <f>IF('m-file CAN Output'!H56="","",'m-file CAN Output'!H56)</f>
        <v>0</v>
      </c>
    </row>
    <row r="53" spans="1:8" s="166" customFormat="1" x14ac:dyDescent="0.3">
      <c r="A53" s="13">
        <v>52</v>
      </c>
      <c r="B53" s="13" t="str">
        <f>IF('m-file CAN Output'!C58="","//"&amp;'m-file CAN Output'!#REF!,'m-file CAN Output'!C58)</f>
        <v>CcBrakeStandStReq</v>
      </c>
      <c r="C53" s="13" t="str">
        <f>IF('m-file CAN Output'!D58="","",'m-file CAN Output'!D58)</f>
        <v>DAS_CcBrakeStandSt_Req</v>
      </c>
      <c r="D53" s="13" t="str">
        <f>IF('m-file CAN Output'!B58="","",'m-file CAN Output'!B58)</f>
        <v>DAS_04</v>
      </c>
      <c r="E53" s="13" t="str">
        <f t="shared" si="1"/>
        <v>TX</v>
      </c>
      <c r="F53" s="1" t="str">
        <f>IF('m-file CAN Output'!F58="single","single",IF('m-file CAN Output'!F58="uint8","uint8",IF('m-file CAN Output'!F58="uint16","uint16","")))</f>
        <v>uint8</v>
      </c>
      <c r="G53" s="13" t="str">
        <f>IF('m-file CAN Output'!L58="[]","-",(IF('m-file CAN Output'!L58="'-'","-",(IF('m-file CAN Output'!L58="","",'m-file CAN Output'!L58)))))</f>
        <v>-</v>
      </c>
      <c r="H53" s="13">
        <f>IF('m-file CAN Output'!H58="","",'m-file CAN Output'!H58)</f>
        <v>0</v>
      </c>
    </row>
    <row r="54" spans="1:8" s="166" customFormat="1" x14ac:dyDescent="0.3">
      <c r="A54" s="13">
        <v>53</v>
      </c>
      <c r="B54" s="13" t="str">
        <f>IF('m-file CAN Output'!C59="","//"&amp;'m-file CAN Output'!#REF!,'m-file CAN Output'!C59)</f>
        <v>CcBrakeReleaseReq</v>
      </c>
      <c r="C54" s="13" t="str">
        <f>IF('m-file CAN Output'!D59="","",'m-file CAN Output'!D59)</f>
        <v>DAS_CcBrakeRelease_Req</v>
      </c>
      <c r="D54" s="13" t="str">
        <f>IF('m-file CAN Output'!B59="","",'m-file CAN Output'!B59)</f>
        <v>DAS_04</v>
      </c>
      <c r="E54" s="13" t="str">
        <f t="shared" si="1"/>
        <v>TX</v>
      </c>
      <c r="F54" s="1" t="str">
        <f>IF('m-file CAN Output'!F59="single","single",IF('m-file CAN Output'!F59="uint8","uint8",IF('m-file CAN Output'!F59="uint16","uint16","")))</f>
        <v>uint8</v>
      </c>
      <c r="G54" s="13" t="str">
        <f>IF('m-file CAN Output'!L59="[]","-",(IF('m-file CAN Output'!L59="'-'","-",(IF('m-file CAN Output'!L59="","",'m-file CAN Output'!L59)))))</f>
        <v>-</v>
      </c>
      <c r="H54" s="13">
        <f>IF('m-file CAN Output'!H59="","",'m-file CAN Output'!H59)</f>
        <v>0</v>
      </c>
    </row>
    <row r="55" spans="1:8" s="166" customFormat="1" x14ac:dyDescent="0.3">
      <c r="A55" s="13">
        <v>54</v>
      </c>
      <c r="B55" s="13" t="e">
        <f>IF('m-file CAN Output'!#REF!="","//"&amp;'m-file CAN Output'!#REF!,'m-file CAN Output'!#REF!)</f>
        <v>#REF!</v>
      </c>
      <c r="C55" s="13" t="e">
        <f>IF('m-file CAN Output'!#REF!="","",'m-file CAN Output'!#REF!)</f>
        <v>#REF!</v>
      </c>
      <c r="D55" s="13" t="e">
        <f>IF('m-file CAN Output'!#REF!="","",'m-file CAN Output'!#REF!)</f>
        <v>#REF!</v>
      </c>
      <c r="E55" s="13" t="e">
        <f t="shared" si="1"/>
        <v>#REF!</v>
      </c>
      <c r="F55" s="1" t="e">
        <f>IF('m-file CAN Output'!#REF!="single","single",IF('m-file CAN Output'!#REF!="uint8","uint8",IF('m-file CAN Output'!#REF!="uint16","uint16","")))</f>
        <v>#REF!</v>
      </c>
      <c r="G55" s="13" t="e">
        <f>IF('m-file CAN Output'!#REF!="[]","-",(IF('m-file CAN Output'!#REF!="'-'","-",(IF('m-file CAN Output'!#REF!="","",'m-file CAN Output'!#REF!)))))</f>
        <v>#REF!</v>
      </c>
      <c r="H55" s="13" t="e">
        <f>IF('m-file CAN Output'!#REF!="","",'m-file CAN Output'!#REF!)</f>
        <v>#REF!</v>
      </c>
    </row>
    <row r="56" spans="1:8" s="166" customFormat="1" x14ac:dyDescent="0.3">
      <c r="A56" s="13">
        <v>55</v>
      </c>
      <c r="B56" s="13" t="str">
        <f>IF('m-file CAN Output'!C60="","//"&amp;'m-file CAN Output'!#REF!,'m-file CAN Output'!C60)</f>
        <v>CcDecelReqFlag</v>
      </c>
      <c r="C56" s="13" t="str">
        <f>IF('m-file CAN Output'!D60="","",'m-file CAN Output'!D60)</f>
        <v>DAS_CcDecelFlag_Req</v>
      </c>
      <c r="D56" s="13" t="str">
        <f>IF('m-file CAN Output'!B60="","",'m-file CAN Output'!B60)</f>
        <v>DAS_04</v>
      </c>
      <c r="E56" s="13" t="str">
        <f t="shared" si="1"/>
        <v>TX</v>
      </c>
      <c r="F56" s="1" t="str">
        <f>IF('m-file CAN Output'!F60="single","single",IF('m-file CAN Output'!F60="uint8","uint8",IF('m-file CAN Output'!F60="uint16","uint16","")))</f>
        <v>uint8</v>
      </c>
      <c r="G56" s="13" t="str">
        <f>IF('m-file CAN Output'!L60="[]","-",(IF('m-file CAN Output'!L60="'-'","-",(IF('m-file CAN Output'!L60="","",'m-file CAN Output'!L60)))))</f>
        <v>-</v>
      </c>
      <c r="H56" s="13">
        <f>IF('m-file CAN Output'!H60="","",'m-file CAN Output'!H60)</f>
        <v>0</v>
      </c>
    </row>
    <row r="57" spans="1:8" s="166" customFormat="1" x14ac:dyDescent="0.3">
      <c r="A57" s="13">
        <v>56</v>
      </c>
      <c r="B57" s="13" t="str">
        <f>IF('m-file CAN Output'!C61="","//"&amp;'m-file CAN Output'!#REF!,'m-file CAN Output'!C61)</f>
        <v>CcFuncError</v>
      </c>
      <c r="C57" s="13" t="str">
        <f>IF('m-file CAN Output'!D61="","",'m-file CAN Output'!D61)</f>
        <v>DAS_CcFuncError_Stat</v>
      </c>
      <c r="D57" s="13" t="str">
        <f>IF('m-file CAN Output'!B61="","",'m-file CAN Output'!B61)</f>
        <v>DAS_04</v>
      </c>
      <c r="E57" s="13" t="str">
        <f t="shared" si="1"/>
        <v>TX</v>
      </c>
      <c r="F57" s="1" t="str">
        <f>IF('m-file CAN Output'!F61="single","single",IF('m-file CAN Output'!F61="uint8","uint8",IF('m-file CAN Output'!F61="uint16","uint16","")))</f>
        <v>uint8</v>
      </c>
      <c r="G57" s="13" t="str">
        <f>IF('m-file CAN Output'!L61="[]","-",(IF('m-file CAN Output'!L61="'-'","-",(IF('m-file CAN Output'!L61="","",'m-file CAN Output'!L61)))))</f>
        <v>-</v>
      </c>
      <c r="H57" s="13">
        <f>IF('m-file CAN Output'!H61="","",'m-file CAN Output'!H61)</f>
        <v>0</v>
      </c>
    </row>
    <row r="58" spans="1:8" s="166" customFormat="1" x14ac:dyDescent="0.3">
      <c r="A58" s="13">
        <v>57</v>
      </c>
      <c r="B58" s="13" t="str">
        <f>IF('m-file CAN Output'!C62="","//"&amp;'m-file CAN Output'!#REF!,'m-file CAN Output'!C62)</f>
        <v>AebMode</v>
      </c>
      <c r="C58" s="13" t="str">
        <f>IF('m-file CAN Output'!D62="","",'m-file CAN Output'!D62)</f>
        <v>DAS_AebMode_Stat</v>
      </c>
      <c r="D58" s="13" t="str">
        <f>IF('m-file CAN Output'!B62="","",'m-file CAN Output'!B62)</f>
        <v>DAS_04</v>
      </c>
      <c r="E58" s="13" t="str">
        <f t="shared" si="1"/>
        <v>TX</v>
      </c>
      <c r="F58" s="1" t="str">
        <f>IF('m-file CAN Output'!F62="single","single",IF('m-file CAN Output'!F62="uint8","uint8",IF('m-file CAN Output'!F62="uint16","uint16","")))</f>
        <v>uint8</v>
      </c>
      <c r="G58" s="13" t="str">
        <f>IF('m-file CAN Output'!L62="[]","-",(IF('m-file CAN Output'!L62="'-'","-",(IF('m-file CAN Output'!L62="","",'m-file CAN Output'!L62)))))</f>
        <v>-</v>
      </c>
      <c r="H58" s="13">
        <f>IF('m-file CAN Output'!H62="","",'m-file CAN Output'!H62)</f>
        <v>0</v>
      </c>
    </row>
    <row r="59" spans="1:8" s="166" customFormat="1" x14ac:dyDescent="0.3">
      <c r="A59" s="13">
        <v>58</v>
      </c>
      <c r="B59" s="13" t="str">
        <f>IF('m-file CAN Output'!C63="","//"&amp;'m-file CAN Output'!#REF!,'m-file CAN Output'!C63)</f>
        <v>AebDecelReqFlag</v>
      </c>
      <c r="C59" s="13" t="str">
        <f>IF('m-file CAN Output'!D63="","",'m-file CAN Output'!D63)</f>
        <v>DAS_AebDecelFlag_Req</v>
      </c>
      <c r="D59" s="13" t="str">
        <f>IF('m-file CAN Output'!B63="","",'m-file CAN Output'!B63)</f>
        <v>DAS_04</v>
      </c>
      <c r="E59" s="13" t="str">
        <f t="shared" si="1"/>
        <v>TX</v>
      </c>
      <c r="F59" s="1" t="str">
        <f>IF('m-file CAN Output'!F63="single","single",IF('m-file CAN Output'!F63="uint8","uint8",IF('m-file CAN Output'!F63="uint16","uint16","")))</f>
        <v>uint8</v>
      </c>
      <c r="G59" s="13" t="str">
        <f>IF('m-file CAN Output'!L63="[]","-",(IF('m-file CAN Output'!L63="'-'","-",(IF('m-file CAN Output'!L63="","",'m-file CAN Output'!L63)))))</f>
        <v>-</v>
      </c>
      <c r="H59" s="13">
        <f>IF('m-file CAN Output'!H63="","",'m-file CAN Output'!H63)</f>
        <v>0</v>
      </c>
    </row>
    <row r="60" spans="1:8" s="166" customFormat="1" x14ac:dyDescent="0.3">
      <c r="A60" s="13">
        <v>59</v>
      </c>
      <c r="B60" s="13" t="str">
        <f>IF('m-file CAN Output'!C66="","//"&amp;'m-file CAN Output'!#REF!,'m-file CAN Output'!C66)</f>
        <v>AfsBrakeJerkLevel</v>
      </c>
      <c r="C60" s="13" t="str">
        <f>IF('m-file CAN Output'!D66="","",'m-file CAN Output'!D66)</f>
        <v>DAS_AfsBrakeJerkLvl_Stat</v>
      </c>
      <c r="D60" s="13" t="str">
        <f>IF('m-file CAN Output'!B66="","",'m-file CAN Output'!B66)</f>
        <v>DAS_04</v>
      </c>
      <c r="E60" s="13" t="str">
        <f t="shared" si="1"/>
        <v>TX</v>
      </c>
      <c r="F60" s="1" t="str">
        <f>IF('m-file CAN Output'!F66="single","single",IF('m-file CAN Output'!F66="uint8","uint8",IF('m-file CAN Output'!F66="uint16","uint16","")))</f>
        <v>uint8</v>
      </c>
      <c r="G60" s="13" t="str">
        <f>IF('m-file CAN Output'!L66="[]","-",(IF('m-file CAN Output'!L66="'-'","-",(IF('m-file CAN Output'!L66="","",'m-file CAN Output'!L66)))))</f>
        <v>-</v>
      </c>
      <c r="H60" s="13">
        <f>IF('m-file CAN Output'!H66="","",'m-file CAN Output'!H66)</f>
        <v>0</v>
      </c>
    </row>
    <row r="61" spans="1:8" s="166" customFormat="1" x14ac:dyDescent="0.3">
      <c r="A61" s="13">
        <v>60</v>
      </c>
      <c r="B61" s="13" t="str">
        <f>IF('m-file CAN Output'!C68="","//"&amp;'m-file CAN Output'!#REF!,'m-file CAN Output'!C68)</f>
        <v>AfsBrakeJerkReq</v>
      </c>
      <c r="C61" s="13" t="str">
        <f>IF('m-file CAN Output'!D68="","",'m-file CAN Output'!D68)</f>
        <v>DAS_AfsBrakeJerk_Req</v>
      </c>
      <c r="D61" s="13" t="str">
        <f>IF('m-file CAN Output'!B68="","",'m-file CAN Output'!B68)</f>
        <v>DAS_04</v>
      </c>
      <c r="E61" s="13" t="str">
        <f t="shared" si="1"/>
        <v>TX</v>
      </c>
      <c r="F61" s="1" t="str">
        <f>IF('m-file CAN Output'!F68="single","single",IF('m-file CAN Output'!F68="uint8","uint8",IF('m-file CAN Output'!F68="uint16","uint16","")))</f>
        <v>uint8</v>
      </c>
      <c r="G61" s="13" t="str">
        <f>IF('m-file CAN Output'!L68="[]","-",(IF('m-file CAN Output'!L68="'-'","-",(IF('m-file CAN Output'!L68="","",'m-file CAN Output'!L68)))))</f>
        <v>-</v>
      </c>
      <c r="H61" s="13">
        <f>IF('m-file CAN Output'!H68="","",'m-file CAN Output'!H68)</f>
        <v>0</v>
      </c>
    </row>
    <row r="62" spans="1:8" s="166" customFormat="1" x14ac:dyDescent="0.3">
      <c r="A62" s="13">
        <v>61</v>
      </c>
      <c r="B62" s="13" t="str">
        <f>IF('m-file CAN Output'!C69="","//"&amp;'m-file CAN Output'!#REF!,'m-file CAN Output'!C69)</f>
        <v>LkaWarnSoundReq</v>
      </c>
      <c r="C62" s="13" t="str">
        <f>IF('m-file CAN Output'!D69="","",'m-file CAN Output'!D69)</f>
        <v>DAS_LkaWarnSound_Req</v>
      </c>
      <c r="D62" s="13" t="str">
        <f>IF('m-file CAN Output'!B69="","",'m-file CAN Output'!B69)</f>
        <v>DAS_07</v>
      </c>
      <c r="E62" s="13" t="str">
        <f t="shared" si="1"/>
        <v>TX</v>
      </c>
      <c r="F62" s="1" t="str">
        <f>IF('m-file CAN Output'!F69="single","single",IF('m-file CAN Output'!F69="uint8","uint8",IF('m-file CAN Output'!F69="uint16","uint16","")))</f>
        <v>uint8</v>
      </c>
      <c r="G62" s="13" t="str">
        <f>IF('m-file CAN Output'!L69="[]","-",(IF('m-file CAN Output'!L69="'-'","-",(IF('m-file CAN Output'!L69="","",'m-file CAN Output'!L69)))))</f>
        <v>-</v>
      </c>
      <c r="H62" s="13">
        <f>IF('m-file CAN Output'!H69="","",'m-file CAN Output'!H69)</f>
        <v>0</v>
      </c>
    </row>
    <row r="63" spans="1:8" s="166" customFormat="1" x14ac:dyDescent="0.3">
      <c r="A63" s="13">
        <v>62</v>
      </c>
      <c r="B63" s="13" t="e">
        <f>IF('m-file CAN Output'!#REF!="","//"&amp;'m-file CAN Output'!#REF!,'m-file CAN Output'!#REF!)</f>
        <v>#REF!</v>
      </c>
      <c r="C63" s="13" t="e">
        <f>IF('m-file CAN Output'!#REF!="","",'m-file CAN Output'!#REF!)</f>
        <v>#REF!</v>
      </c>
      <c r="D63" s="13" t="e">
        <f>IF('m-file CAN Output'!#REF!="","",'m-file CAN Output'!#REF!)</f>
        <v>#REF!</v>
      </c>
      <c r="E63" s="13" t="e">
        <f t="shared" si="1"/>
        <v>#REF!</v>
      </c>
      <c r="F63" s="1" t="e">
        <f>IF('m-file CAN Output'!#REF!="single","single",IF('m-file CAN Output'!#REF!="uint8","uint8",IF('m-file CAN Output'!#REF!="uint16","uint16","")))</f>
        <v>#REF!</v>
      </c>
      <c r="G63" s="13" t="e">
        <f>IF('m-file CAN Output'!#REF!="[]","-",(IF('m-file CAN Output'!#REF!="'-'","-",(IF('m-file CAN Output'!#REF!="","",'m-file CAN Output'!#REF!)))))</f>
        <v>#REF!</v>
      </c>
      <c r="H63" s="13" t="e">
        <f>IF('m-file CAN Output'!#REF!="","",'m-file CAN Output'!#REF!)</f>
        <v>#REF!</v>
      </c>
    </row>
    <row r="64" spans="1:8" s="166" customFormat="1" x14ac:dyDescent="0.3">
      <c r="A64" s="13">
        <v>63</v>
      </c>
      <c r="B64" s="13" t="str">
        <f>IF('m-file CAN Output'!C70="","//"&amp;'m-file CAN Output'!#REF!,'m-file CAN Output'!C70)</f>
        <v>LkaShotdownSoundReq</v>
      </c>
      <c r="C64" s="13" t="str">
        <f>IF('m-file CAN Output'!D70="","",'m-file CAN Output'!D70)</f>
        <v>DAS_LkaShootdownSound_Req</v>
      </c>
      <c r="D64" s="13" t="str">
        <f>IF('m-file CAN Output'!B70="","",'m-file CAN Output'!B70)</f>
        <v>DAS_07</v>
      </c>
      <c r="E64" s="13" t="str">
        <f t="shared" si="1"/>
        <v>TX</v>
      </c>
      <c r="F64" s="1" t="str">
        <f>IF('m-file CAN Output'!F70="single","single",IF('m-file CAN Output'!F70="uint8","uint8",IF('m-file CAN Output'!F70="uint16","uint16","")))</f>
        <v>uint8</v>
      </c>
      <c r="G64" s="13" t="str">
        <f>IF('m-file CAN Output'!L70="[]","-",(IF('m-file CAN Output'!L70="'-'","-",(IF('m-file CAN Output'!L70="","",'m-file CAN Output'!L70)))))</f>
        <v>-</v>
      </c>
      <c r="H64" s="13">
        <f>IF('m-file CAN Output'!H70="","",'m-file CAN Output'!H70)</f>
        <v>0</v>
      </c>
    </row>
    <row r="65" spans="1:8" s="166" customFormat="1" x14ac:dyDescent="0.3">
      <c r="A65" s="13">
        <v>64</v>
      </c>
      <c r="B65" s="13" t="str">
        <f>IF('m-file CAN Output'!C71="","//"&amp;'m-file CAN Output'!#REF!,'m-file CAN Output'!C71)</f>
        <v>LkaWarnNotifReq</v>
      </c>
      <c r="C65" s="13" t="str">
        <f>IF('m-file CAN Output'!D71="","",'m-file CAN Output'!D71)</f>
        <v>DAS_LkaWarnNotif_Req</v>
      </c>
      <c r="D65" s="13" t="str">
        <f>IF('m-file CAN Output'!B71="","",'m-file CAN Output'!B71)</f>
        <v>DAS_07</v>
      </c>
      <c r="E65" s="13" t="str">
        <f t="shared" si="1"/>
        <v>TX</v>
      </c>
      <c r="F65" s="1" t="str">
        <f>IF('m-file CAN Output'!F71="single","single",IF('m-file CAN Output'!F71="uint8","uint8",IF('m-file CAN Output'!F71="uint16","uint16","")))</f>
        <v>uint8</v>
      </c>
      <c r="G65" s="13" t="str">
        <f>IF('m-file CAN Output'!L71="[]","-",(IF('m-file CAN Output'!L71="'-'","-",(IF('m-file CAN Output'!L71="","",'m-file CAN Output'!L71)))))</f>
        <v>-</v>
      </c>
      <c r="H65" s="13">
        <f>IF('m-file CAN Output'!H71="","",'m-file CAN Output'!H71)</f>
        <v>0</v>
      </c>
    </row>
    <row r="66" spans="1:8" s="166" customFormat="1" x14ac:dyDescent="0.3">
      <c r="A66" s="13">
        <v>65</v>
      </c>
      <c r="B66" s="13" t="e">
        <f>IF('m-file CAN Output'!#REF!="","//"&amp;'m-file CAN Output'!#REF!,'m-file CAN Output'!#REF!)</f>
        <v>#REF!</v>
      </c>
      <c r="C66" s="13" t="e">
        <f>IF('m-file CAN Output'!#REF!="","",'m-file CAN Output'!#REF!)</f>
        <v>#REF!</v>
      </c>
      <c r="D66" s="13" t="e">
        <f>IF('m-file CAN Output'!#REF!="","",'m-file CAN Output'!#REF!)</f>
        <v>#REF!</v>
      </c>
      <c r="E66" s="13" t="e">
        <f t="shared" si="1"/>
        <v>#REF!</v>
      </c>
      <c r="F66" s="1" t="e">
        <f>IF('m-file CAN Output'!#REF!="single","single",IF('m-file CAN Output'!#REF!="uint8","uint8",IF('m-file CAN Output'!#REF!="uint16","uint16","")))</f>
        <v>#REF!</v>
      </c>
      <c r="G66" s="13" t="e">
        <f>IF('m-file CAN Output'!#REF!="[]","-",(IF('m-file CAN Output'!#REF!="'-'","-",(IF('m-file CAN Output'!#REF!="","",'m-file CAN Output'!#REF!)))))</f>
        <v>#REF!</v>
      </c>
      <c r="H66" s="13" t="e">
        <f>IF('m-file CAN Output'!#REF!="","",'m-file CAN Output'!#REF!)</f>
        <v>#REF!</v>
      </c>
    </row>
    <row r="67" spans="1:8" s="166" customFormat="1" x14ac:dyDescent="0.3">
      <c r="A67" s="13">
        <v>66</v>
      </c>
      <c r="B67" s="13" t="e">
        <f>IF('m-file CAN Output'!#REF!="","//"&amp;'m-file CAN Output'!#REF!,'m-file CAN Output'!#REF!)</f>
        <v>#REF!</v>
      </c>
      <c r="C67" s="13" t="e">
        <f>IF('m-file CAN Output'!#REF!="","",'m-file CAN Output'!#REF!)</f>
        <v>#REF!</v>
      </c>
      <c r="D67" s="13" t="e">
        <f>IF('m-file CAN Output'!#REF!="","",'m-file CAN Output'!#REF!)</f>
        <v>#REF!</v>
      </c>
      <c r="E67" s="13" t="e">
        <f t="shared" ref="E67:E130" si="2">IF(D67="","","TX")</f>
        <v>#REF!</v>
      </c>
      <c r="F67" s="1" t="e">
        <f>IF('m-file CAN Output'!#REF!="single","single",IF('m-file CAN Output'!#REF!="uint8","uint8",IF('m-file CAN Output'!#REF!="uint16","uint16","")))</f>
        <v>#REF!</v>
      </c>
      <c r="G67" s="13" t="e">
        <f>IF('m-file CAN Output'!#REF!="[]","-",(IF('m-file CAN Output'!#REF!="'-'","-",(IF('m-file CAN Output'!#REF!="","",'m-file CAN Output'!#REF!)))))</f>
        <v>#REF!</v>
      </c>
      <c r="H67" s="13" t="e">
        <f>IF('m-file CAN Output'!#REF!="","",'m-file CAN Output'!#REF!)</f>
        <v>#REF!</v>
      </c>
    </row>
    <row r="68" spans="1:8" s="166" customFormat="1" x14ac:dyDescent="0.3">
      <c r="A68" s="13">
        <v>67</v>
      </c>
      <c r="B68" s="13" t="str">
        <f>IF('m-file CAN Output'!C72="","//"&amp;'m-file CAN Output'!#REF!,'m-file CAN Output'!C72)</f>
        <v>LkaNotifError</v>
      </c>
      <c r="C68" s="13" t="str">
        <f>IF('m-file CAN Output'!D72="","",'m-file CAN Output'!D72)</f>
        <v>DAS_LkaNotifError_Req</v>
      </c>
      <c r="D68" s="13" t="str">
        <f>IF('m-file CAN Output'!B72="","",'m-file CAN Output'!B72)</f>
        <v>DAS_07</v>
      </c>
      <c r="E68" s="13" t="str">
        <f t="shared" si="2"/>
        <v>TX</v>
      </c>
      <c r="F68" s="1" t="str">
        <f>IF('m-file CAN Output'!F72="single","single",IF('m-file CAN Output'!F72="uint8","uint8",IF('m-file CAN Output'!F72="uint16","uint16","")))</f>
        <v>uint8</v>
      </c>
      <c r="G68" s="13" t="str">
        <f>IF('m-file CAN Output'!L72="[]","-",(IF('m-file CAN Output'!L72="'-'","-",(IF('m-file CAN Output'!L72="","",'m-file CAN Output'!L72)))))</f>
        <v>-</v>
      </c>
      <c r="H68" s="13">
        <f>IF('m-file CAN Output'!H72="","",'m-file CAN Output'!H72)</f>
        <v>0</v>
      </c>
    </row>
    <row r="69" spans="1:8" s="166" customFormat="1" x14ac:dyDescent="0.3">
      <c r="A69" s="13">
        <v>68</v>
      </c>
      <c r="B69" s="13" t="str">
        <f>IF('m-file CAN Output'!C73="","//"&amp;'m-file CAN Output'!#REF!,'m-file CAN Output'!C73)</f>
        <v>LdwMode</v>
      </c>
      <c r="C69" s="13" t="str">
        <f>IF('m-file CAN Output'!D73="","",'m-file CAN Output'!D73)</f>
        <v>DAS_LdwMode_Stat</v>
      </c>
      <c r="D69" s="13" t="str">
        <f>IF('m-file CAN Output'!B73="","",'m-file CAN Output'!B73)</f>
        <v>DAS_07</v>
      </c>
      <c r="E69" s="13" t="str">
        <f t="shared" si="2"/>
        <v>TX</v>
      </c>
      <c r="F69" s="1" t="str">
        <f>IF('m-file CAN Output'!F73="single","single",IF('m-file CAN Output'!F73="uint8","uint8",IF('m-file CAN Output'!F73="uint16","uint16","")))</f>
        <v>uint8</v>
      </c>
      <c r="G69" s="13" t="str">
        <f>IF('m-file CAN Output'!L73="[]","-",(IF('m-file CAN Output'!L73="'-'","-",(IF('m-file CAN Output'!L73="","",'m-file CAN Output'!L73)))))</f>
        <v>-</v>
      </c>
      <c r="H69" s="13">
        <f>IF('m-file CAN Output'!H73="","",'m-file CAN Output'!H73)</f>
        <v>0</v>
      </c>
    </row>
    <row r="70" spans="1:8" s="166" customFormat="1" x14ac:dyDescent="0.3">
      <c r="A70" s="13">
        <v>69</v>
      </c>
      <c r="B70" s="13" t="str">
        <f>IF('m-file CAN Output'!C74="","//"&amp;'m-file CAN Output'!#REF!,'m-file CAN Output'!C74)</f>
        <v>LdwLeftLaneWarnReq</v>
      </c>
      <c r="C70" s="13" t="str">
        <f>IF('m-file CAN Output'!D74="","",'m-file CAN Output'!D74)</f>
        <v>DAS_LdwLeftLaneWarn_Req</v>
      </c>
      <c r="D70" s="13" t="str">
        <f>IF('m-file CAN Output'!B74="","",'m-file CAN Output'!B74)</f>
        <v>DAS_07</v>
      </c>
      <c r="E70" s="13" t="str">
        <f t="shared" si="2"/>
        <v>TX</v>
      </c>
      <c r="F70" s="1" t="str">
        <f>IF('m-file CAN Output'!F74="single","single",IF('m-file CAN Output'!F74="uint8","uint8",IF('m-file CAN Output'!F74="uint16","uint16","")))</f>
        <v>uint8</v>
      </c>
      <c r="G70" s="13" t="str">
        <f>IF('m-file CAN Output'!L74="[]","-",(IF('m-file CAN Output'!L74="'-'","-",(IF('m-file CAN Output'!L74="","",'m-file CAN Output'!L74)))))</f>
        <v>-</v>
      </c>
      <c r="H70" s="13">
        <f>IF('m-file CAN Output'!H74="","",'m-file CAN Output'!H74)</f>
        <v>0</v>
      </c>
    </row>
    <row r="71" spans="1:8" s="166" customFormat="1" x14ac:dyDescent="0.3">
      <c r="A71" s="13">
        <v>70</v>
      </c>
      <c r="B71" s="13" t="e">
        <f>IF('m-file CAN Output'!#REF!="","//"&amp;'m-file CAN Output'!#REF!,'m-file CAN Output'!#REF!)</f>
        <v>#REF!</v>
      </c>
      <c r="C71" s="13" t="e">
        <f>IF('m-file CAN Output'!#REF!="","",'m-file CAN Output'!#REF!)</f>
        <v>#REF!</v>
      </c>
      <c r="D71" s="13" t="e">
        <f>IF('m-file CAN Output'!#REF!="","",'m-file CAN Output'!#REF!)</f>
        <v>#REF!</v>
      </c>
      <c r="E71" s="13" t="e">
        <f t="shared" si="2"/>
        <v>#REF!</v>
      </c>
      <c r="F71" s="1" t="e">
        <f>IF('m-file CAN Output'!#REF!="single","single",IF('m-file CAN Output'!#REF!="uint8","uint8",IF('m-file CAN Output'!#REF!="uint16","uint16","")))</f>
        <v>#REF!</v>
      </c>
      <c r="G71" s="13" t="e">
        <f>IF('m-file CAN Output'!#REF!="[]","-",(IF('m-file CAN Output'!#REF!="'-'","-",(IF('m-file CAN Output'!#REF!="","",'m-file CAN Output'!#REF!)))))</f>
        <v>#REF!</v>
      </c>
      <c r="H71" s="13" t="e">
        <f>IF('m-file CAN Output'!#REF!="","",'m-file CAN Output'!#REF!)</f>
        <v>#REF!</v>
      </c>
    </row>
    <row r="72" spans="1:8" s="166" customFormat="1" x14ac:dyDescent="0.3">
      <c r="A72" s="13">
        <v>71</v>
      </c>
      <c r="B72" s="13" t="str">
        <f>IF('m-file CAN Output'!C75="","//"&amp;'m-file CAN Output'!#REF!,'m-file CAN Output'!C75)</f>
        <v>LdwRightLaneWarnReq</v>
      </c>
      <c r="C72" s="13" t="str">
        <f>IF('m-file CAN Output'!D75="","",'m-file CAN Output'!D75)</f>
        <v>DAS_LdwRightLaneWarn_Req</v>
      </c>
      <c r="D72" s="13" t="str">
        <f>IF('m-file CAN Output'!B75="","",'m-file CAN Output'!B75)</f>
        <v>DAS_07</v>
      </c>
      <c r="E72" s="13" t="str">
        <f t="shared" si="2"/>
        <v>TX</v>
      </c>
      <c r="F72" s="1" t="str">
        <f>IF('m-file CAN Output'!F75="single","single",IF('m-file CAN Output'!F75="uint8","uint8",IF('m-file CAN Output'!F75="uint16","uint16","")))</f>
        <v>uint8</v>
      </c>
      <c r="G72" s="13" t="str">
        <f>IF('m-file CAN Output'!L75="[]","-",(IF('m-file CAN Output'!L75="'-'","-",(IF('m-file CAN Output'!L75="","",'m-file CAN Output'!L75)))))</f>
        <v>-</v>
      </c>
      <c r="H72" s="13">
        <f>IF('m-file CAN Output'!H75="","",'m-file CAN Output'!H75)</f>
        <v>0</v>
      </c>
    </row>
    <row r="73" spans="1:8" s="166" customFormat="1" x14ac:dyDescent="0.3">
      <c r="A73" s="13">
        <v>72</v>
      </c>
      <c r="B73" s="13" t="str">
        <f>IF('m-file CAN Output'!C76="","//"&amp;'m-file CAN Output'!#REF!,'m-file CAN Output'!C76)</f>
        <v>LdpLeftLaneWarnReq</v>
      </c>
      <c r="C73" s="13" t="str">
        <f>IF('m-file CAN Output'!D76="","",'m-file CAN Output'!D76)</f>
        <v>DAS_LdpLeftLaneWarn_Req</v>
      </c>
      <c r="D73" s="13" t="str">
        <f>IF('m-file CAN Output'!B76="","",'m-file CAN Output'!B76)</f>
        <v>DAS_07</v>
      </c>
      <c r="E73" s="13" t="str">
        <f t="shared" si="2"/>
        <v>TX</v>
      </c>
      <c r="F73" s="1" t="str">
        <f>IF('m-file CAN Output'!F76="single","single",IF('m-file CAN Output'!F76="uint8","uint8",IF('m-file CAN Output'!F76="uint16","uint16","")))</f>
        <v>uint8</v>
      </c>
      <c r="G73" s="13" t="str">
        <f>IF('m-file CAN Output'!L76="[]","-",(IF('m-file CAN Output'!L76="'-'","-",(IF('m-file CAN Output'!L76="","",'m-file CAN Output'!L76)))))</f>
        <v>-</v>
      </c>
      <c r="H73" s="13">
        <f>IF('m-file CAN Output'!H76="","",'m-file CAN Output'!H76)</f>
        <v>0</v>
      </c>
    </row>
    <row r="74" spans="1:8" s="166" customFormat="1" x14ac:dyDescent="0.3">
      <c r="A74" s="13">
        <v>73</v>
      </c>
      <c r="B74" s="13" t="str">
        <f>IF('m-file CAN Output'!C77="","//"&amp;'m-file CAN Output'!#REF!,'m-file CAN Output'!C77)</f>
        <v>LdpRightLaneWarnReq</v>
      </c>
      <c r="C74" s="13" t="str">
        <f>IF('m-file CAN Output'!D77="","",'m-file CAN Output'!D77)</f>
        <v>DAS_LdpRightLaneWarn_Req</v>
      </c>
      <c r="D74" s="13" t="str">
        <f>IF('m-file CAN Output'!B77="","",'m-file CAN Output'!B77)</f>
        <v>DAS_07</v>
      </c>
      <c r="E74" s="13" t="str">
        <f t="shared" si="2"/>
        <v>TX</v>
      </c>
      <c r="F74" s="1" t="str">
        <f>IF('m-file CAN Output'!F77="single","single",IF('m-file CAN Output'!F77="uint8","uint8",IF('m-file CAN Output'!F77="uint16","uint16","")))</f>
        <v>uint8</v>
      </c>
      <c r="G74" s="13" t="str">
        <f>IF('m-file CAN Output'!L77="[]","-",(IF('m-file CAN Output'!L77="'-'","-",(IF('m-file CAN Output'!L77="","",'m-file CAN Output'!L77)))))</f>
        <v>-</v>
      </c>
      <c r="H74" s="13">
        <f>IF('m-file CAN Output'!H77="","",'m-file CAN Output'!H77)</f>
        <v>0</v>
      </c>
    </row>
    <row r="75" spans="1:8" s="166" customFormat="1" x14ac:dyDescent="0.3">
      <c r="A75" s="13">
        <v>74</v>
      </c>
      <c r="B75" s="13" t="str">
        <f>IF('m-file CAN Output'!C78="","//"&amp;'m-file CAN Output'!#REF!,'m-file CAN Output'!C78)</f>
        <v>LdwSoundReq</v>
      </c>
      <c r="C75" s="13" t="str">
        <f>IF('m-file CAN Output'!D78="","",'m-file CAN Output'!D78)</f>
        <v>DAS_LdwSound_Req</v>
      </c>
      <c r="D75" s="13" t="str">
        <f>IF('m-file CAN Output'!B78="","",'m-file CAN Output'!B78)</f>
        <v>DAS_07</v>
      </c>
      <c r="E75" s="13" t="str">
        <f t="shared" si="2"/>
        <v>TX</v>
      </c>
      <c r="F75" s="1" t="str">
        <f>IF('m-file CAN Output'!F78="single","single",IF('m-file CAN Output'!F78="uint8","uint8",IF('m-file CAN Output'!F78="uint16","uint16","")))</f>
        <v>uint8</v>
      </c>
      <c r="G75" s="13" t="str">
        <f>IF('m-file CAN Output'!L78="[]","-",(IF('m-file CAN Output'!L78="'-'","-",(IF('m-file CAN Output'!L78="","",'m-file CAN Output'!L78)))))</f>
        <v>-</v>
      </c>
      <c r="H75" s="13">
        <f>IF('m-file CAN Output'!H78="","",'m-file CAN Output'!H78)</f>
        <v>0</v>
      </c>
    </row>
    <row r="76" spans="1:8" s="166" customFormat="1" x14ac:dyDescent="0.3">
      <c r="A76" s="13">
        <v>75</v>
      </c>
      <c r="B76" s="13" t="str">
        <f>IF('m-file CAN Output'!C79="","//"&amp;'m-file CAN Output'!#REF!,'m-file CAN Output'!C79)</f>
        <v>LdpNotifError</v>
      </c>
      <c r="C76" s="13" t="str">
        <f>IF('m-file CAN Output'!D79="","",'m-file CAN Output'!D79)</f>
        <v>DAS_LdpNotifError_Req</v>
      </c>
      <c r="D76" s="13" t="str">
        <f>IF('m-file CAN Output'!B79="","",'m-file CAN Output'!B79)</f>
        <v>DAS_07</v>
      </c>
      <c r="E76" s="13" t="str">
        <f t="shared" si="2"/>
        <v>TX</v>
      </c>
      <c r="F76" s="1" t="str">
        <f>IF('m-file CAN Output'!F79="single","single",IF('m-file CAN Output'!F79="uint8","uint8",IF('m-file CAN Output'!F79="uint16","uint16","")))</f>
        <v>uint8</v>
      </c>
      <c r="G76" s="13" t="str">
        <f>IF('m-file CAN Output'!L79="[]","-",(IF('m-file CAN Output'!L79="'-'","-",(IF('m-file CAN Output'!L79="","",'m-file CAN Output'!L79)))))</f>
        <v>-</v>
      </c>
      <c r="H76" s="13">
        <f>IF('m-file CAN Output'!H79="","",'m-file CAN Output'!H79)</f>
        <v>0</v>
      </c>
    </row>
    <row r="77" spans="1:8" s="166" customFormat="1" x14ac:dyDescent="0.3">
      <c r="A77" s="13">
        <v>76</v>
      </c>
      <c r="B77" s="13" t="str">
        <f>IF('m-file CAN Output'!C80="","//"&amp;'m-file CAN Output'!#REF!,'m-file CAN Output'!C80)</f>
        <v>LdwNotifError</v>
      </c>
      <c r="C77" s="13" t="str">
        <f>IF('m-file CAN Output'!D80="","",'m-file CAN Output'!D80)</f>
        <v>DAS_LdwNotifError_Req</v>
      </c>
      <c r="D77" s="13" t="str">
        <f>IF('m-file CAN Output'!B80="","",'m-file CAN Output'!B80)</f>
        <v>DAS_07</v>
      </c>
      <c r="E77" s="13" t="str">
        <f t="shared" si="2"/>
        <v>TX</v>
      </c>
      <c r="F77" s="1" t="str">
        <f>IF('m-file CAN Output'!F80="single","single",IF('m-file CAN Output'!F80="uint8","uint8",IF('m-file CAN Output'!F80="uint16","uint16","")))</f>
        <v>uint8</v>
      </c>
      <c r="G77" s="13" t="str">
        <f>IF('m-file CAN Output'!L80="[]","-",(IF('m-file CAN Output'!L80="'-'","-",(IF('m-file CAN Output'!L80="","",'m-file CAN Output'!L80)))))</f>
        <v>-</v>
      </c>
      <c r="H77" s="13">
        <f>IF('m-file CAN Output'!H80="","",'m-file CAN Output'!H80)</f>
        <v>0</v>
      </c>
    </row>
    <row r="78" spans="1:8" s="166" customFormat="1" x14ac:dyDescent="0.3">
      <c r="A78" s="13">
        <v>77</v>
      </c>
      <c r="B78" s="13" t="str">
        <f>IF('m-file CAN Output'!C81="","//"&amp;'m-file CAN Output'!#REF!,'m-file CAN Output'!C81)</f>
        <v>LccMode</v>
      </c>
      <c r="C78" s="13" t="str">
        <f>IF('m-file CAN Output'!D81="","",'m-file CAN Output'!D81)</f>
        <v>DAS_LccMode_Stat</v>
      </c>
      <c r="D78" s="13" t="str">
        <f>IF('m-file CAN Output'!B81="","",'m-file CAN Output'!B81)</f>
        <v>DAS_07</v>
      </c>
      <c r="E78" s="13" t="str">
        <f t="shared" si="2"/>
        <v>TX</v>
      </c>
      <c r="F78" s="1" t="str">
        <f>IF('m-file CAN Output'!F81="single","single",IF('m-file CAN Output'!F81="uint8","uint8",IF('m-file CAN Output'!F81="uint16","uint16","")))</f>
        <v>uint8</v>
      </c>
      <c r="G78" s="13" t="str">
        <f>IF('m-file CAN Output'!L81="[]","-",(IF('m-file CAN Output'!L81="'-'","-",(IF('m-file CAN Output'!L81="","",'m-file CAN Output'!L81)))))</f>
        <v>-</v>
      </c>
      <c r="H78" s="13">
        <f>IF('m-file CAN Output'!H81="","",'m-file CAN Output'!H81)</f>
        <v>0</v>
      </c>
    </row>
    <row r="79" spans="1:8" s="166" customFormat="1" x14ac:dyDescent="0.3">
      <c r="A79" s="13">
        <v>78</v>
      </c>
      <c r="B79" s="13" t="e">
        <f>IF('m-file CAN Output'!#REF!="","//"&amp;'m-file CAN Output'!#REF!,'m-file CAN Output'!#REF!)</f>
        <v>#REF!</v>
      </c>
      <c r="C79" s="13" t="e">
        <f>IF('m-file CAN Output'!#REF!="","",'m-file CAN Output'!#REF!)</f>
        <v>#REF!</v>
      </c>
      <c r="D79" s="13" t="e">
        <f>IF('m-file CAN Output'!#REF!="","",'m-file CAN Output'!#REF!)</f>
        <v>#REF!</v>
      </c>
      <c r="E79" s="13" t="e">
        <f t="shared" si="2"/>
        <v>#REF!</v>
      </c>
      <c r="F79" s="1" t="e">
        <f>IF('m-file CAN Output'!#REF!="single","single",IF('m-file CAN Output'!#REF!="uint8","uint8",IF('m-file CAN Output'!#REF!="uint16","uint16","")))</f>
        <v>#REF!</v>
      </c>
      <c r="G79" s="13" t="e">
        <f>IF('m-file CAN Output'!#REF!="[]","-",(IF('m-file CAN Output'!#REF!="'-'","-",(IF('m-file CAN Output'!#REF!="","",'m-file CAN Output'!#REF!)))))</f>
        <v>#REF!</v>
      </c>
      <c r="H79" s="13" t="e">
        <f>IF('m-file CAN Output'!#REF!="","",'m-file CAN Output'!#REF!)</f>
        <v>#REF!</v>
      </c>
    </row>
    <row r="80" spans="1:8" s="166" customFormat="1" x14ac:dyDescent="0.3">
      <c r="A80" s="13">
        <v>79</v>
      </c>
      <c r="B80" s="13" t="str">
        <f>IF('m-file CAN Output'!C82="","//"&amp;'m-file CAN Output'!#REF!,'m-file CAN Output'!C82)</f>
        <v>DowMode</v>
      </c>
      <c r="C80" s="13" t="str">
        <f>IF('m-file CAN Output'!D82="","",'m-file CAN Output'!D82)</f>
        <v>DAS_DowMode_Stat</v>
      </c>
      <c r="D80" s="13" t="str">
        <f>IF('m-file CAN Output'!B82="","",'m-file CAN Output'!B82)</f>
        <v>DAS_07</v>
      </c>
      <c r="E80" s="13" t="str">
        <f t="shared" si="2"/>
        <v>TX</v>
      </c>
      <c r="F80" s="1" t="str">
        <f>IF('m-file CAN Output'!F82="single","single",IF('m-file CAN Output'!F82="uint8","uint8",IF('m-file CAN Output'!F82="uint16","uint16","")))</f>
        <v>uint8</v>
      </c>
      <c r="G80" s="13" t="str">
        <f>IF('m-file CAN Output'!L82="[]","-",(IF('m-file CAN Output'!L82="'-'","-",(IF('m-file CAN Output'!L82="","",'m-file CAN Output'!L82)))))</f>
        <v>-</v>
      </c>
      <c r="H80" s="13">
        <f>IF('m-file CAN Output'!H82="","",'m-file CAN Output'!H82)</f>
        <v>0</v>
      </c>
    </row>
    <row r="81" spans="1:8" s="166" customFormat="1" x14ac:dyDescent="0.3">
      <c r="A81" s="13">
        <v>80</v>
      </c>
      <c r="B81" s="13" t="str">
        <f>IF('m-file CAN Output'!C83="","//"&amp;'m-file CAN Output'!#REF!,'m-file CAN Output'!C83)</f>
        <v>LccLeftLedReq</v>
      </c>
      <c r="C81" s="13" t="str">
        <f>IF('m-file CAN Output'!D83="","",'m-file CAN Output'!D83)</f>
        <v>DAS_LccLeftLed_Req</v>
      </c>
      <c r="D81" s="13" t="str">
        <f>IF('m-file CAN Output'!B83="","",'m-file CAN Output'!B83)</f>
        <v>DAS_07</v>
      </c>
      <c r="E81" s="13" t="str">
        <f t="shared" si="2"/>
        <v>TX</v>
      </c>
      <c r="F81" s="1" t="str">
        <f>IF('m-file CAN Output'!F83="single","single",IF('m-file CAN Output'!F83="uint8","uint8",IF('m-file CAN Output'!F83="uint16","uint16","")))</f>
        <v>uint8</v>
      </c>
      <c r="G81" s="13" t="str">
        <f>IF('m-file CAN Output'!L83="[]","-",(IF('m-file CAN Output'!L83="'-'","-",(IF('m-file CAN Output'!L83="","",'m-file CAN Output'!L83)))))</f>
        <v>-</v>
      </c>
      <c r="H81" s="13">
        <f>IF('m-file CAN Output'!H83="","",'m-file CAN Output'!H83)</f>
        <v>0</v>
      </c>
    </row>
    <row r="82" spans="1:8" s="166" customFormat="1" x14ac:dyDescent="0.3">
      <c r="A82" s="13">
        <v>81</v>
      </c>
      <c r="B82" s="13" t="e">
        <f>IF('m-file CAN Output'!#REF!="","//"&amp;'m-file CAN Output'!#REF!,'m-file CAN Output'!#REF!)</f>
        <v>#REF!</v>
      </c>
      <c r="C82" s="13" t="e">
        <f>IF('m-file CAN Output'!#REF!="","",'m-file CAN Output'!#REF!)</f>
        <v>#REF!</v>
      </c>
      <c r="D82" s="13" t="e">
        <f>IF('m-file CAN Output'!#REF!="","",'m-file CAN Output'!#REF!)</f>
        <v>#REF!</v>
      </c>
      <c r="E82" s="13" t="e">
        <f t="shared" si="2"/>
        <v>#REF!</v>
      </c>
      <c r="F82" s="1" t="e">
        <f>IF('m-file CAN Output'!#REF!="single","single",IF('m-file CAN Output'!#REF!="uint8","uint8",IF('m-file CAN Output'!#REF!="uint16","uint16","")))</f>
        <v>#REF!</v>
      </c>
      <c r="G82" s="13" t="e">
        <f>IF('m-file CAN Output'!#REF!="[]","-",(IF('m-file CAN Output'!#REF!="'-'","-",(IF('m-file CAN Output'!#REF!="","",'m-file CAN Output'!#REF!)))))</f>
        <v>#REF!</v>
      </c>
      <c r="H82" s="13" t="e">
        <f>IF('m-file CAN Output'!#REF!="","",'m-file CAN Output'!#REF!)</f>
        <v>#REF!</v>
      </c>
    </row>
    <row r="83" spans="1:8" s="166" customFormat="1" x14ac:dyDescent="0.3">
      <c r="A83" s="13">
        <v>82</v>
      </c>
      <c r="B83" s="13" t="str">
        <f>IF('m-file CAN Output'!C84="","//"&amp;'m-file CAN Output'!#REF!,'m-file CAN Output'!C84)</f>
        <v>LccRightLedReq</v>
      </c>
      <c r="C83" s="13" t="str">
        <f>IF('m-file CAN Output'!D84="","",'m-file CAN Output'!D84)</f>
        <v>DAS_LccRightLed_Req</v>
      </c>
      <c r="D83" s="13" t="str">
        <f>IF('m-file CAN Output'!B84="","",'m-file CAN Output'!B84)</f>
        <v>DAS_07</v>
      </c>
      <c r="E83" s="13" t="str">
        <f t="shared" si="2"/>
        <v>TX</v>
      </c>
      <c r="F83" s="1" t="str">
        <f>IF('m-file CAN Output'!F84="single","single",IF('m-file CAN Output'!F84="uint8","uint8",IF('m-file CAN Output'!F84="uint16","uint16","")))</f>
        <v>uint8</v>
      </c>
      <c r="G83" s="13" t="str">
        <f>IF('m-file CAN Output'!L84="[]","-",(IF('m-file CAN Output'!L84="'-'","-",(IF('m-file CAN Output'!L84="","",'m-file CAN Output'!L84)))))</f>
        <v>-</v>
      </c>
      <c r="H83" s="13">
        <f>IF('m-file CAN Output'!H84="","",'m-file CAN Output'!H84)</f>
        <v>0</v>
      </c>
    </row>
    <row r="84" spans="1:8" s="166" customFormat="1" x14ac:dyDescent="0.3">
      <c r="A84" s="13">
        <v>83</v>
      </c>
      <c r="B84" s="13" t="e">
        <f>IF('m-file CAN Output'!#REF!="","//"&amp;'m-file CAN Output'!#REF!,'m-file CAN Output'!#REF!)</f>
        <v>#REF!</v>
      </c>
      <c r="C84" s="13" t="e">
        <f>IF('m-file CAN Output'!#REF!="","",'m-file CAN Output'!#REF!)</f>
        <v>#REF!</v>
      </c>
      <c r="D84" s="13" t="e">
        <f>IF('m-file CAN Output'!#REF!="","",'m-file CAN Output'!#REF!)</f>
        <v>#REF!</v>
      </c>
      <c r="E84" s="13" t="e">
        <f t="shared" si="2"/>
        <v>#REF!</v>
      </c>
      <c r="F84" s="1" t="e">
        <f>IF('m-file CAN Output'!#REF!="single","single",IF('m-file CAN Output'!#REF!="uint8","uint8",IF('m-file CAN Output'!#REF!="uint16","uint16","")))</f>
        <v>#REF!</v>
      </c>
      <c r="G84" s="13" t="e">
        <f>IF('m-file CAN Output'!#REF!="[]","-",(IF('m-file CAN Output'!#REF!="'-'","-",(IF('m-file CAN Output'!#REF!="","",'m-file CAN Output'!#REF!)))))</f>
        <v>#REF!</v>
      </c>
      <c r="H84" s="13" t="e">
        <f>IF('m-file CAN Output'!#REF!="","",'m-file CAN Output'!#REF!)</f>
        <v>#REF!</v>
      </c>
    </row>
    <row r="85" spans="1:8" s="166" customFormat="1" x14ac:dyDescent="0.3">
      <c r="A85" s="13">
        <v>84</v>
      </c>
      <c r="B85" s="13" t="str">
        <f>IF('m-file CAN Output'!C85="","//"&amp;'m-file CAN Output'!#REF!,'m-file CAN Output'!C85)</f>
        <v>LccLeftWarnReq</v>
      </c>
      <c r="C85" s="13" t="str">
        <f>IF('m-file CAN Output'!D85="","",'m-file CAN Output'!D85)</f>
        <v>DAS_LccLeftWarn_Req</v>
      </c>
      <c r="D85" s="13" t="str">
        <f>IF('m-file CAN Output'!B85="","",'m-file CAN Output'!B85)</f>
        <v>DAS_07</v>
      </c>
      <c r="E85" s="13" t="str">
        <f t="shared" si="2"/>
        <v>TX</v>
      </c>
      <c r="F85" s="1" t="str">
        <f>IF('m-file CAN Output'!F85="single","single",IF('m-file CAN Output'!F85="uint8","uint8",IF('m-file CAN Output'!F85="uint16","uint16","")))</f>
        <v>uint8</v>
      </c>
      <c r="G85" s="13" t="str">
        <f>IF('m-file CAN Output'!L85="[]","-",(IF('m-file CAN Output'!L85="'-'","-",(IF('m-file CAN Output'!L85="","",'m-file CAN Output'!L85)))))</f>
        <v>-</v>
      </c>
      <c r="H85" s="13">
        <f>IF('m-file CAN Output'!H85="","",'m-file CAN Output'!H85)</f>
        <v>0</v>
      </c>
    </row>
    <row r="86" spans="1:8" s="166" customFormat="1" x14ac:dyDescent="0.3">
      <c r="A86" s="13">
        <v>85</v>
      </c>
      <c r="B86" s="13" t="str">
        <f>IF('m-file CAN Output'!C86="","//"&amp;'m-file CAN Output'!#REF!,'m-file CAN Output'!C86)</f>
        <v>LccRightWarnReq</v>
      </c>
      <c r="C86" s="13" t="str">
        <f>IF('m-file CAN Output'!D86="","",'m-file CAN Output'!D86)</f>
        <v>DAS_LccRightWarn_Req</v>
      </c>
      <c r="D86" s="13" t="str">
        <f>IF('m-file CAN Output'!B86="","",'m-file CAN Output'!B86)</f>
        <v>DAS_07</v>
      </c>
      <c r="E86" s="13" t="str">
        <f t="shared" si="2"/>
        <v>TX</v>
      </c>
      <c r="F86" s="1" t="str">
        <f>IF('m-file CAN Output'!F86="single","single",IF('m-file CAN Output'!F86="uint8","uint8",IF('m-file CAN Output'!F86="uint16","uint16","")))</f>
        <v>uint8</v>
      </c>
      <c r="G86" s="13" t="str">
        <f>IF('m-file CAN Output'!L86="[]","-",(IF('m-file CAN Output'!L86="'-'","-",(IF('m-file CAN Output'!L86="","",'m-file CAN Output'!L86)))))</f>
        <v>-</v>
      </c>
      <c r="H86" s="13">
        <f>IF('m-file CAN Output'!H86="","",'m-file CAN Output'!H86)</f>
        <v>0</v>
      </c>
    </row>
    <row r="87" spans="1:8" s="166" customFormat="1" x14ac:dyDescent="0.3">
      <c r="A87" s="13">
        <v>86</v>
      </c>
      <c r="B87" s="13" t="str">
        <f>IF('m-file CAN Output'!C87="","//"&amp;'m-file CAN Output'!#REF!,'m-file CAN Output'!C87)</f>
        <v>LccSoundReq</v>
      </c>
      <c r="C87" s="13" t="str">
        <f>IF('m-file CAN Output'!D87="","",'m-file CAN Output'!D87)</f>
        <v>DAS_LccSound_Req</v>
      </c>
      <c r="D87" s="13" t="str">
        <f>IF('m-file CAN Output'!B87="","",'m-file CAN Output'!B87)</f>
        <v>DAS_07</v>
      </c>
      <c r="E87" s="13" t="str">
        <f t="shared" si="2"/>
        <v>TX</v>
      </c>
      <c r="F87" s="1" t="str">
        <f>IF('m-file CAN Output'!F87="single","single",IF('m-file CAN Output'!F87="uint8","uint8",IF('m-file CAN Output'!F87="uint16","uint16","")))</f>
        <v>uint8</v>
      </c>
      <c r="G87" s="13" t="str">
        <f>IF('m-file CAN Output'!L87="[]","-",(IF('m-file CAN Output'!L87="'-'","-",(IF('m-file CAN Output'!L87="","",'m-file CAN Output'!L87)))))</f>
        <v>-</v>
      </c>
      <c r="H87" s="13">
        <f>IF('m-file CAN Output'!H87="","",'m-file CAN Output'!H87)</f>
        <v>0</v>
      </c>
    </row>
    <row r="88" spans="1:8" s="166" customFormat="1" x14ac:dyDescent="0.3">
      <c r="A88" s="13">
        <v>87</v>
      </c>
      <c r="B88" s="13" t="str">
        <f>IF('m-file CAN Output'!C88="","//"&amp;'m-file CAN Output'!#REF!,'m-file CAN Output'!C88)</f>
        <v>ALccNotifError</v>
      </c>
      <c r="C88" s="13" t="str">
        <f>IF('m-file CAN Output'!D88="","",'m-file CAN Output'!D88)</f>
        <v>DAS_ALccNotifError_Req</v>
      </c>
      <c r="D88" s="13" t="str">
        <f>IF('m-file CAN Output'!B88="","",'m-file CAN Output'!B88)</f>
        <v>DAS_07</v>
      </c>
      <c r="E88" s="13" t="str">
        <f t="shared" si="2"/>
        <v>TX</v>
      </c>
      <c r="F88" s="1" t="str">
        <f>IF('m-file CAN Output'!F88="single","single",IF('m-file CAN Output'!F88="uint8","uint8",IF('m-file CAN Output'!F88="uint16","uint16","")))</f>
        <v>uint8</v>
      </c>
      <c r="G88" s="13" t="str">
        <f>IF('m-file CAN Output'!L88="[]","-",(IF('m-file CAN Output'!L88="'-'","-",(IF('m-file CAN Output'!L88="","",'m-file CAN Output'!L88)))))</f>
        <v>-</v>
      </c>
      <c r="H88" s="13">
        <f>IF('m-file CAN Output'!H88="","",'m-file CAN Output'!H88)</f>
        <v>0</v>
      </c>
    </row>
    <row r="89" spans="1:8" s="166" customFormat="1" x14ac:dyDescent="0.3">
      <c r="A89" s="13">
        <v>88</v>
      </c>
      <c r="B89" s="13" t="str">
        <f>IF('m-file CAN Output'!C90="","//"&amp;'m-file CAN Output'!#REF!,'m-file CAN Output'!C90)</f>
        <v>DowNotifError</v>
      </c>
      <c r="C89" s="13" t="str">
        <f>IF('m-file CAN Output'!D90="","",'m-file CAN Output'!D90)</f>
        <v>DAS_DowNotifError_Req</v>
      </c>
      <c r="D89" s="13" t="str">
        <f>IF('m-file CAN Output'!B90="","",'m-file CAN Output'!B90)</f>
        <v>DAS_07</v>
      </c>
      <c r="E89" s="13" t="str">
        <f t="shared" si="2"/>
        <v>TX</v>
      </c>
      <c r="F89" s="1" t="str">
        <f>IF('m-file CAN Output'!F90="single","single",IF('m-file CAN Output'!F90="uint8","uint8",IF('m-file CAN Output'!F90="uint16","uint16","")))</f>
        <v>uint8</v>
      </c>
      <c r="G89" s="13" t="str">
        <f>IF('m-file CAN Output'!L90="[]","-",(IF('m-file CAN Output'!L90="'-'","-",(IF('m-file CAN Output'!L90="","",'m-file CAN Output'!L90)))))</f>
        <v>-</v>
      </c>
      <c r="H89" s="13">
        <f>IF('m-file CAN Output'!H90="","",'m-file CAN Output'!H90)</f>
        <v>0</v>
      </c>
    </row>
    <row r="90" spans="1:8" s="166" customFormat="1" x14ac:dyDescent="0.3">
      <c r="A90" s="13">
        <v>89</v>
      </c>
      <c r="B90" s="13" t="str">
        <f>IF('m-file CAN Output'!C91="","//"&amp;'m-file CAN Output'!#REF!,'m-file CAN Output'!C91)</f>
        <v>RdaWarnReq</v>
      </c>
      <c r="C90" s="13" t="str">
        <f>IF('m-file CAN Output'!D91="","",'m-file CAN Output'!D91)</f>
        <v>DAS_RdaWarn_Req</v>
      </c>
      <c r="D90" s="13" t="str">
        <f>IF('m-file CAN Output'!B91="","",'m-file CAN Output'!B91)</f>
        <v>DAS_07</v>
      </c>
      <c r="E90" s="13" t="str">
        <f t="shared" si="2"/>
        <v>TX</v>
      </c>
      <c r="F90" s="1" t="str">
        <f>IF('m-file CAN Output'!F91="single","single",IF('m-file CAN Output'!F91="uint8","uint8",IF('m-file CAN Output'!F91="uint16","uint16","")))</f>
        <v>uint8</v>
      </c>
      <c r="G90" s="13" t="str">
        <f>IF('m-file CAN Output'!L91="[]","-",(IF('m-file CAN Output'!L91="'-'","-",(IF('m-file CAN Output'!L91="","",'m-file CAN Output'!L91)))))</f>
        <v>-</v>
      </c>
      <c r="H90" s="13">
        <f>IF('m-file CAN Output'!H91="","",'m-file CAN Output'!H91)</f>
        <v>0</v>
      </c>
    </row>
    <row r="91" spans="1:8" s="166" customFormat="1" x14ac:dyDescent="0.3">
      <c r="A91" s="13">
        <v>90</v>
      </c>
      <c r="B91" s="13" t="str">
        <f>IF('m-file CAN Output'!C92="","//"&amp;'m-file CAN Output'!#REF!,'m-file CAN Output'!C92)</f>
        <v>RctcWarnReq</v>
      </c>
      <c r="C91" s="13" t="str">
        <f>IF('m-file CAN Output'!D92="","",'m-file CAN Output'!D92)</f>
        <v>DAS_RctcWarn_Req</v>
      </c>
      <c r="D91" s="13" t="str">
        <f>IF('m-file CAN Output'!B92="","",'m-file CAN Output'!B92)</f>
        <v>DAS_07</v>
      </c>
      <c r="E91" s="13" t="str">
        <f t="shared" si="2"/>
        <v>TX</v>
      </c>
      <c r="F91" s="1" t="str">
        <f>IF('m-file CAN Output'!F92="single","single",IF('m-file CAN Output'!F92="uint8","uint8",IF('m-file CAN Output'!F92="uint16","uint16","")))</f>
        <v>uint8</v>
      </c>
      <c r="G91" s="13" t="str">
        <f>IF('m-file CAN Output'!L92="[]","-",(IF('m-file CAN Output'!L92="'-'","-",(IF('m-file CAN Output'!L92="","",'m-file CAN Output'!L92)))))</f>
        <v>-</v>
      </c>
      <c r="H91" s="13">
        <f>IF('m-file CAN Output'!H92="","",'m-file CAN Output'!H92)</f>
        <v>0</v>
      </c>
    </row>
    <row r="92" spans="1:8" s="166" customFormat="1" x14ac:dyDescent="0.3">
      <c r="A92" s="13">
        <v>91</v>
      </c>
      <c r="B92" s="13" t="str">
        <f>IF('m-file CAN Output'!C93="","//"&amp;'m-file CAN Output'!#REF!,'m-file CAN Output'!C93)</f>
        <v>RdaNotifError</v>
      </c>
      <c r="C92" s="13" t="str">
        <f>IF('m-file CAN Output'!D93="","",'m-file CAN Output'!D93)</f>
        <v>DAS_RdaNotifError_Req</v>
      </c>
      <c r="D92" s="13" t="str">
        <f>IF('m-file CAN Output'!B93="","",'m-file CAN Output'!B93)</f>
        <v>DAS_07</v>
      </c>
      <c r="E92" s="13" t="str">
        <f t="shared" si="2"/>
        <v>TX</v>
      </c>
      <c r="F92" s="1" t="str">
        <f>IF('m-file CAN Output'!F93="single","single",IF('m-file CAN Output'!F93="uint8","uint8",IF('m-file CAN Output'!F93="uint16","uint16","")))</f>
        <v>uint8</v>
      </c>
      <c r="G92" s="13" t="str">
        <f>IF('m-file CAN Output'!L93="[]","-",(IF('m-file CAN Output'!L93="'-'","-",(IF('m-file CAN Output'!L93="","",'m-file CAN Output'!L93)))))</f>
        <v>-</v>
      </c>
      <c r="H92" s="13">
        <f>IF('m-file CAN Output'!H93="","",'m-file CAN Output'!H93)</f>
        <v>0</v>
      </c>
    </row>
    <row r="93" spans="1:8" s="166" customFormat="1" x14ac:dyDescent="0.3">
      <c r="A93" s="13">
        <v>92</v>
      </c>
      <c r="B93" s="13" t="str">
        <f>IF('m-file CAN Output'!C94="","//"&amp;'m-file CAN Output'!#REF!,'m-file CAN Output'!C94)</f>
        <v>TsrMode</v>
      </c>
      <c r="C93" s="13" t="str">
        <f>IF('m-file CAN Output'!D94="","",'m-file CAN Output'!D94)</f>
        <v>DAS_TsrMode_Stat</v>
      </c>
      <c r="D93" s="13" t="str">
        <f>IF('m-file CAN Output'!B94="","",'m-file CAN Output'!B94)</f>
        <v>DAS_08</v>
      </c>
      <c r="E93" s="13" t="str">
        <f t="shared" si="2"/>
        <v>TX</v>
      </c>
      <c r="F93" s="1" t="str">
        <f>IF('m-file CAN Output'!F94="single","single",IF('m-file CAN Output'!F94="uint8","uint8",IF('m-file CAN Output'!F94="uint16","uint16","")))</f>
        <v>uint8</v>
      </c>
      <c r="G93" s="13" t="str">
        <f>IF('m-file CAN Output'!L94="[]","-",(IF('m-file CAN Output'!L94="'-'","-",(IF('m-file CAN Output'!L94="","",'m-file CAN Output'!L94)))))</f>
        <v>-</v>
      </c>
      <c r="H93" s="13">
        <f>IF('m-file CAN Output'!H94="","",'m-file CAN Output'!H94)</f>
        <v>0</v>
      </c>
    </row>
    <row r="94" spans="1:8" s="166" customFormat="1" x14ac:dyDescent="0.3">
      <c r="A94" s="13">
        <v>93</v>
      </c>
      <c r="B94" s="13" t="str">
        <f>IF('m-file CAN Output'!C95="","//"&amp;'m-file CAN Output'!#REF!,'m-file CAN Output'!C95)</f>
        <v>TsrSignSpeed</v>
      </c>
      <c r="C94" s="13" t="str">
        <f>IF('m-file CAN Output'!D95="","",'m-file CAN Output'!D95)</f>
        <v>DAS_TsrSignSpeedType_Stat</v>
      </c>
      <c r="D94" s="13" t="str">
        <f>IF('m-file CAN Output'!B95="","",'m-file CAN Output'!B95)</f>
        <v>DAS_08</v>
      </c>
      <c r="E94" s="13" t="str">
        <f t="shared" si="2"/>
        <v>TX</v>
      </c>
      <c r="F94" s="1" t="str">
        <f>IF('m-file CAN Output'!F95="single","single",IF('m-file CAN Output'!F95="uint8","uint8",IF('m-file CAN Output'!F95="uint16","uint16","")))</f>
        <v>uint8</v>
      </c>
      <c r="G94" s="13" t="str">
        <f>IF('m-file CAN Output'!L95="[]","-",(IF('m-file CAN Output'!L95="'-'","-",(IF('m-file CAN Output'!L95="","",'m-file CAN Output'!L95)))))</f>
        <v>-</v>
      </c>
      <c r="H94" s="13">
        <f>IF('m-file CAN Output'!H95="","",'m-file CAN Output'!H95)</f>
        <v>0</v>
      </c>
    </row>
    <row r="95" spans="1:8" s="166" customFormat="1" x14ac:dyDescent="0.3">
      <c r="A95" s="13">
        <v>94</v>
      </c>
      <c r="B95" s="13" t="str">
        <f>IF('m-file CAN Output'!C96="","//"&amp;'m-file CAN Output'!#REF!,'m-file CAN Output'!C96)</f>
        <v>TsrSignOverTaking</v>
      </c>
      <c r="C95" s="13" t="str">
        <f>IF('m-file CAN Output'!D96="","",'m-file CAN Output'!D96)</f>
        <v>DAS_TsrSignOverTakingType_Stat</v>
      </c>
      <c r="D95" s="13" t="str">
        <f>IF('m-file CAN Output'!B96="","",'m-file CAN Output'!B96)</f>
        <v>DAS_08</v>
      </c>
      <c r="E95" s="13" t="str">
        <f t="shared" si="2"/>
        <v>TX</v>
      </c>
      <c r="F95" s="1" t="str">
        <f>IF('m-file CAN Output'!F96="single","single",IF('m-file CAN Output'!F96="uint8","uint8",IF('m-file CAN Output'!F96="uint16","uint16","")))</f>
        <v>uint8</v>
      </c>
      <c r="G95" s="13" t="str">
        <f>IF('m-file CAN Output'!L96="[]","-",(IF('m-file CAN Output'!L96="'-'","-",(IF('m-file CAN Output'!L96="","",'m-file CAN Output'!L96)))))</f>
        <v>-</v>
      </c>
      <c r="H95" s="13">
        <f>IF('m-file CAN Output'!H96="","",'m-file CAN Output'!H96)</f>
        <v>0</v>
      </c>
    </row>
    <row r="96" spans="1:8" s="166" customFormat="1" x14ac:dyDescent="0.3">
      <c r="A96" s="13">
        <v>95</v>
      </c>
      <c r="B96" s="13" t="str">
        <f>IF('m-file CAN Output'!C97="","//"&amp;'m-file CAN Output'!#REF!,'m-file CAN Output'!C97)</f>
        <v>TsrSignError</v>
      </c>
      <c r="C96" s="13" t="str">
        <f>IF('m-file CAN Output'!D97="","",'m-file CAN Output'!D97)</f>
        <v>DAS_TsrSignError_Stat</v>
      </c>
      <c r="D96" s="13" t="str">
        <f>IF('m-file CAN Output'!B97="","",'m-file CAN Output'!B97)</f>
        <v>DAS_08</v>
      </c>
      <c r="E96" s="13" t="str">
        <f t="shared" si="2"/>
        <v>TX</v>
      </c>
      <c r="F96" s="1" t="str">
        <f>IF('m-file CAN Output'!F97="single","single",IF('m-file CAN Output'!F97="uint8","uint8",IF('m-file CAN Output'!F97="uint16","uint16","")))</f>
        <v>uint8</v>
      </c>
      <c r="G96" s="13" t="str">
        <f>IF('m-file CAN Output'!L97="[]","-",(IF('m-file CAN Output'!L97="'-'","-",(IF('m-file CAN Output'!L97="","",'m-file CAN Output'!L97)))))</f>
        <v>-</v>
      </c>
      <c r="H96" s="13">
        <f>IF('m-file CAN Output'!H97="","",'m-file CAN Output'!H97)</f>
        <v>0</v>
      </c>
    </row>
    <row r="97" spans="1:8" s="166" customFormat="1" x14ac:dyDescent="0.3">
      <c r="A97" s="13">
        <v>96</v>
      </c>
      <c r="B97" s="13" t="e">
        <f>IF('m-file CAN Output'!#REF!="","//"&amp;'m-file CAN Output'!#REF!,'m-file CAN Output'!#REF!)</f>
        <v>#REF!</v>
      </c>
      <c r="C97" s="13" t="e">
        <f>IF('m-file CAN Output'!#REF!="","",'m-file CAN Output'!#REF!)</f>
        <v>#REF!</v>
      </c>
      <c r="D97" s="13" t="e">
        <f>IF('m-file CAN Output'!#REF!="","",'m-file CAN Output'!#REF!)</f>
        <v>#REF!</v>
      </c>
      <c r="E97" s="13" t="e">
        <f t="shared" si="2"/>
        <v>#REF!</v>
      </c>
      <c r="F97" s="1" t="e">
        <f>IF('m-file CAN Output'!#REF!="single","single",IF('m-file CAN Output'!#REF!="uint8","uint8",IF('m-file CAN Output'!#REF!="uint16","uint16","")))</f>
        <v>#REF!</v>
      </c>
      <c r="G97" s="13" t="e">
        <f>IF('m-file CAN Output'!#REF!="[]","-",(IF('m-file CAN Output'!#REF!="'-'","-",(IF('m-file CAN Output'!#REF!="","",'m-file CAN Output'!#REF!)))))</f>
        <v>#REF!</v>
      </c>
      <c r="H97" s="13" t="e">
        <f>IF('m-file CAN Output'!#REF!="","",'m-file CAN Output'!#REF!)</f>
        <v>#REF!</v>
      </c>
    </row>
    <row r="98" spans="1:8" s="166" customFormat="1" x14ac:dyDescent="0.3">
      <c r="A98" s="13">
        <v>97</v>
      </c>
      <c r="B98" s="13" t="str">
        <f>IF('m-file CAN Output'!C98="","//"&amp;'m-file CAN Output'!#REF!,'m-file CAN Output'!C98)</f>
        <v>TsrSignNotifError</v>
      </c>
      <c r="C98" s="13" t="str">
        <f>IF('m-file CAN Output'!D98="","",'m-file CAN Output'!D98)</f>
        <v>DAS_TsrSignNotifError_Req</v>
      </c>
      <c r="D98" s="13" t="str">
        <f>IF('m-file CAN Output'!B98="","",'m-file CAN Output'!B98)</f>
        <v>DAS_08</v>
      </c>
      <c r="E98" s="13" t="str">
        <f t="shared" si="2"/>
        <v>TX</v>
      </c>
      <c r="F98" s="1" t="str">
        <f>IF('m-file CAN Output'!F98="single","single",IF('m-file CAN Output'!F98="uint8","uint8",IF('m-file CAN Output'!F98="uint16","uint16","")))</f>
        <v>uint8</v>
      </c>
      <c r="G98" s="13" t="str">
        <f>IF('m-file CAN Output'!L98="[]","-",(IF('m-file CAN Output'!L98="'-'","-",(IF('m-file CAN Output'!L98="","",'m-file CAN Output'!L98)))))</f>
        <v>-</v>
      </c>
      <c r="H98" s="13">
        <f>IF('m-file CAN Output'!H98="","",'m-file CAN Output'!H98)</f>
        <v>0</v>
      </c>
    </row>
    <row r="99" spans="1:8" s="166" customFormat="1" x14ac:dyDescent="0.3">
      <c r="A99" s="13">
        <v>98</v>
      </c>
      <c r="B99" s="13" t="str">
        <f>IF('m-file CAN Output'!C99="","//"&amp;'m-file CAN Output'!#REF!,'m-file CAN Output'!C99)</f>
        <v>AaMode</v>
      </c>
      <c r="C99" s="13" t="str">
        <f>IF('m-file CAN Output'!D99="","",'m-file CAN Output'!D99)</f>
        <v>DAS_AaMode_Stat</v>
      </c>
      <c r="D99" s="13" t="str">
        <f>IF('m-file CAN Output'!B99="","",'m-file CAN Output'!B99)</f>
        <v>DAS_08</v>
      </c>
      <c r="E99" s="13" t="str">
        <f t="shared" si="2"/>
        <v>TX</v>
      </c>
      <c r="F99" s="1" t="str">
        <f>IF('m-file CAN Output'!F99="single","single",IF('m-file CAN Output'!F99="uint8","uint8",IF('m-file CAN Output'!F99="uint16","uint16","")))</f>
        <v>uint8</v>
      </c>
      <c r="G99" s="13" t="str">
        <f>IF('m-file CAN Output'!L99="[]","-",(IF('m-file CAN Output'!L99="'-'","-",(IF('m-file CAN Output'!L99="","",'m-file CAN Output'!L99)))))</f>
        <v>-</v>
      </c>
      <c r="H99" s="13">
        <f>IF('m-file CAN Output'!H99="","",'m-file CAN Output'!H99)</f>
        <v>0</v>
      </c>
    </row>
    <row r="100" spans="1:8" s="166" customFormat="1" x14ac:dyDescent="0.3">
      <c r="A100" s="13">
        <v>99</v>
      </c>
      <c r="B100" s="13" t="str">
        <f>IF('m-file CAN Output'!C100="","//"&amp;'m-file CAN Output'!#REF!,'m-file CAN Output'!C100)</f>
        <v>AaWarnNotifReq</v>
      </c>
      <c r="C100" s="13" t="str">
        <f>IF('m-file CAN Output'!D100="","",'m-file CAN Output'!D100)</f>
        <v>DAS_AaWarnNotif_Req</v>
      </c>
      <c r="D100" s="13" t="str">
        <f>IF('m-file CAN Output'!B100="","",'m-file CAN Output'!B100)</f>
        <v>DAS_08</v>
      </c>
      <c r="E100" s="13" t="str">
        <f t="shared" si="2"/>
        <v>TX</v>
      </c>
      <c r="F100" s="1" t="str">
        <f>IF('m-file CAN Output'!F100="single","single",IF('m-file CAN Output'!F100="uint8","uint8",IF('m-file CAN Output'!F100="uint16","uint16","")))</f>
        <v>uint8</v>
      </c>
      <c r="G100" s="13" t="str">
        <f>IF('m-file CAN Output'!L100="[]","-",(IF('m-file CAN Output'!L100="'-'","-",(IF('m-file CAN Output'!L100="","",'m-file CAN Output'!L100)))))</f>
        <v>-</v>
      </c>
      <c r="H100" s="13">
        <f>IF('m-file CAN Output'!H100="","",'m-file CAN Output'!H100)</f>
        <v>0</v>
      </c>
    </row>
    <row r="101" spans="1:8" s="166" customFormat="1" x14ac:dyDescent="0.3">
      <c r="A101" s="13">
        <v>100</v>
      </c>
      <c r="B101" s="13" t="str">
        <f>IF('m-file CAN Output'!C101="","//"&amp;'m-file CAN Output'!#REF!,'m-file CAN Output'!C101)</f>
        <v>NvMode</v>
      </c>
      <c r="C101" s="13" t="str">
        <f>IF('m-file CAN Output'!D101="","",'m-file CAN Output'!D101)</f>
        <v>DAS_NvMode_Stat</v>
      </c>
      <c r="D101" s="13" t="str">
        <f>IF('m-file CAN Output'!B101="","",'m-file CAN Output'!B101)</f>
        <v>DAS_08</v>
      </c>
      <c r="E101" s="13" t="str">
        <f t="shared" si="2"/>
        <v>TX</v>
      </c>
      <c r="F101" s="1" t="str">
        <f>IF('m-file CAN Output'!F101="single","single",IF('m-file CAN Output'!F101="uint8","uint8",IF('m-file CAN Output'!F101="uint16","uint16","")))</f>
        <v>uint8</v>
      </c>
      <c r="G101" s="13" t="str">
        <f>IF('m-file CAN Output'!L101="[]","-",(IF('m-file CAN Output'!L101="'-'","-",(IF('m-file CAN Output'!L101="","",'m-file CAN Output'!L101)))))</f>
        <v>-</v>
      </c>
      <c r="H101" s="13">
        <f>IF('m-file CAN Output'!H101="","",'m-file CAN Output'!H101)</f>
        <v>0</v>
      </c>
    </row>
    <row r="102" spans="1:8" s="166" customFormat="1" x14ac:dyDescent="0.3">
      <c r="A102" s="13">
        <v>101</v>
      </c>
      <c r="B102" s="13" t="str">
        <f>IF('m-file CAN Output'!C102="","//"&amp;'m-file CAN Output'!#REF!,'m-file CAN Output'!C102)</f>
        <v>NvFuncError</v>
      </c>
      <c r="C102" s="13" t="str">
        <f>IF('m-file CAN Output'!D102="","",'m-file CAN Output'!D102)</f>
        <v>DAS_NvFuncError_Stat</v>
      </c>
      <c r="D102" s="13" t="str">
        <f>IF('m-file CAN Output'!B102="","",'m-file CAN Output'!B102)</f>
        <v>DAS_08</v>
      </c>
      <c r="E102" s="13" t="str">
        <f t="shared" si="2"/>
        <v>TX</v>
      </c>
      <c r="F102" s="1" t="str">
        <f>IF('m-file CAN Output'!F102="single","single",IF('m-file CAN Output'!F102="uint8","uint8",IF('m-file CAN Output'!F102="uint16","uint16","")))</f>
        <v>uint8</v>
      </c>
      <c r="G102" s="13" t="str">
        <f>IF('m-file CAN Output'!L102="[]","-",(IF('m-file CAN Output'!L102="'-'","-",(IF('m-file CAN Output'!L102="","",'m-file CAN Output'!L102)))))</f>
        <v>-</v>
      </c>
      <c r="H102" s="13">
        <f>IF('m-file CAN Output'!H102="","",'m-file CAN Output'!H102)</f>
        <v>0</v>
      </c>
    </row>
    <row r="103" spans="1:8" s="166" customFormat="1" x14ac:dyDescent="0.3">
      <c r="A103" s="13">
        <v>102</v>
      </c>
      <c r="B103" s="13" t="str">
        <f>IF('m-file CAN Output'!C103="","//"&amp;'m-file CAN Output'!#REF!,'m-file CAN Output'!C103)</f>
        <v>RcwMode</v>
      </c>
      <c r="C103" s="13" t="str">
        <f>IF('m-file CAN Output'!D103="","",'m-file CAN Output'!D103)</f>
        <v>DAS_RcwMode_Stat</v>
      </c>
      <c r="D103" s="13" t="str">
        <f>IF('m-file CAN Output'!B103="","",'m-file CAN Output'!B103)</f>
        <v>DAS_08</v>
      </c>
      <c r="E103" s="13" t="str">
        <f t="shared" si="2"/>
        <v>TX</v>
      </c>
      <c r="F103" s="1" t="str">
        <f>IF('m-file CAN Output'!F103="single","single",IF('m-file CAN Output'!F103="uint8","uint8",IF('m-file CAN Output'!F103="uint16","uint16","")))</f>
        <v>uint8</v>
      </c>
      <c r="G103" s="13" t="str">
        <f>IF('m-file CAN Output'!L103="[]","-",(IF('m-file CAN Output'!L103="'-'","-",(IF('m-file CAN Output'!L103="","",'m-file CAN Output'!L103)))))</f>
        <v>-</v>
      </c>
      <c r="H103" s="13">
        <f>IF('m-file CAN Output'!H103="","",'m-file CAN Output'!H103)</f>
        <v>0</v>
      </c>
    </row>
    <row r="104" spans="1:8" s="166" customFormat="1" x14ac:dyDescent="0.3">
      <c r="A104" s="13">
        <v>103</v>
      </c>
      <c r="B104" s="13" t="str">
        <f>IF('m-file CAN Output'!C104="","//"&amp;'m-file CAN Output'!#REF!,'m-file CAN Output'!C104)</f>
        <v>RcwWarnReq</v>
      </c>
      <c r="C104" s="13" t="str">
        <f>IF('m-file CAN Output'!D104="","",'m-file CAN Output'!D104)</f>
        <v>DAS_RcwWarn_Req</v>
      </c>
      <c r="D104" s="13" t="str">
        <f>IF('m-file CAN Output'!B104="","",'m-file CAN Output'!B104)</f>
        <v>DAS_08</v>
      </c>
      <c r="E104" s="13" t="str">
        <f t="shared" si="2"/>
        <v>TX</v>
      </c>
      <c r="F104" s="1" t="str">
        <f>IF('m-file CAN Output'!F104="single","single",IF('m-file CAN Output'!F104="uint8","uint8",IF('m-file CAN Output'!F104="uint16","uint16","")))</f>
        <v>uint8</v>
      </c>
      <c r="G104" s="13" t="str">
        <f>IF('m-file CAN Output'!L104="[]","-",(IF('m-file CAN Output'!L104="'-'","-",(IF('m-file CAN Output'!L104="","",'m-file CAN Output'!L104)))))</f>
        <v>-</v>
      </c>
      <c r="H104" s="13">
        <f>IF('m-file CAN Output'!H104="","",'m-file CAN Output'!H104)</f>
        <v>0</v>
      </c>
    </row>
    <row r="105" spans="1:8" s="166" customFormat="1" x14ac:dyDescent="0.3">
      <c r="A105" s="13">
        <v>104</v>
      </c>
      <c r="B105" s="13" t="str">
        <f>IF('m-file CAN Output'!C105="","//"&amp;'m-file CAN Output'!#REF!,'m-file CAN Output'!C105)</f>
        <v>RecMode</v>
      </c>
      <c r="C105" s="13" t="str">
        <f>IF('m-file CAN Output'!D105="","",'m-file CAN Output'!D105)</f>
        <v>DAS_RecMode_Stat</v>
      </c>
      <c r="D105" s="13" t="str">
        <f>IF('m-file CAN Output'!B105="","",'m-file CAN Output'!B105)</f>
        <v>DAS_08</v>
      </c>
      <c r="E105" s="13" t="str">
        <f t="shared" si="2"/>
        <v>TX</v>
      </c>
      <c r="F105" s="1" t="str">
        <f>IF('m-file CAN Output'!F105="single","single",IF('m-file CAN Output'!F105="uint8","uint8",IF('m-file CAN Output'!F105="uint16","uint16","")))</f>
        <v>uint8</v>
      </c>
      <c r="G105" s="13" t="str">
        <f>IF('m-file CAN Output'!L105="[]","-",(IF('m-file CAN Output'!L105="'-'","-",(IF('m-file CAN Output'!L105="","",'m-file CAN Output'!L105)))))</f>
        <v>-</v>
      </c>
      <c r="H105" s="13">
        <f>IF('m-file CAN Output'!H105="","",'m-file CAN Output'!H105)</f>
        <v>0</v>
      </c>
    </row>
    <row r="106" spans="1:8" s="166" customFormat="1" x14ac:dyDescent="0.3">
      <c r="A106" s="13">
        <v>105</v>
      </c>
      <c r="B106" s="13" t="str">
        <f>IF('m-file CAN Output'!C106="","//"&amp;'m-file CAN Output'!#REF!,'m-file CAN Output'!C106)</f>
        <v>DAS_CcConf_Stat</v>
      </c>
      <c r="C106" s="13" t="str">
        <f>IF('m-file CAN Output'!D106="","",'m-file CAN Output'!D106)</f>
        <v>DfDiagCcAvail</v>
      </c>
      <c r="D106" s="13" t="str">
        <f>IF('m-file CAN Output'!B106="","",'m-file CAN Output'!B106)</f>
        <v>DAS_Configure</v>
      </c>
      <c r="E106" s="13" t="str">
        <f t="shared" si="2"/>
        <v>TX</v>
      </c>
      <c r="F106" s="1" t="str">
        <f>IF('m-file CAN Output'!F106="single","single",IF('m-file CAN Output'!F106="uint8","uint8",IF('m-file CAN Output'!F106="uint16","uint16","")))</f>
        <v>uint8</v>
      </c>
      <c r="G106" s="13" t="str">
        <f>IF('m-file CAN Output'!L106="[]","-",(IF('m-file CAN Output'!L106="'-'","-",(IF('m-file CAN Output'!L106="","",'m-file CAN Output'!L106)))))</f>
        <v>-</v>
      </c>
      <c r="H106" s="13">
        <f>IF('m-file CAN Output'!H106="","",'m-file CAN Output'!H106)</f>
        <v>0</v>
      </c>
    </row>
    <row r="107" spans="1:8" s="166" customFormat="1" x14ac:dyDescent="0.3">
      <c r="A107" s="13">
        <v>106</v>
      </c>
      <c r="B107" s="13" t="str">
        <f>IF('m-file CAN Output'!C107="","//"&amp;'m-file CAN Output'!#REF!,'m-file CAN Output'!C107)</f>
        <v>DAS_AccConf_Stat</v>
      </c>
      <c r="C107" s="13" t="str">
        <f>IF('m-file CAN Output'!D107="","",'m-file CAN Output'!D107)</f>
        <v>DfDiagAccAvail</v>
      </c>
      <c r="D107" s="13" t="str">
        <f>IF('m-file CAN Output'!B107="","",'m-file CAN Output'!B107)</f>
        <v>DAS_Configure</v>
      </c>
      <c r="E107" s="13" t="str">
        <f t="shared" si="2"/>
        <v>TX</v>
      </c>
      <c r="F107" s="1" t="str">
        <f>IF('m-file CAN Output'!F107="single","single",IF('m-file CAN Output'!F107="uint8","uint8",IF('m-file CAN Output'!F107="uint16","uint16","")))</f>
        <v>uint8</v>
      </c>
      <c r="G107" s="13" t="str">
        <f>IF('m-file CAN Output'!L107="[]","-",(IF('m-file CAN Output'!L107="'-'","-",(IF('m-file CAN Output'!L107="","",'m-file CAN Output'!L107)))))</f>
        <v>-</v>
      </c>
      <c r="H107" s="13">
        <f>IF('m-file CAN Output'!H107="","",'m-file CAN Output'!H107)</f>
        <v>0</v>
      </c>
    </row>
    <row r="108" spans="1:8" s="166" customFormat="1" x14ac:dyDescent="0.3">
      <c r="A108" s="13">
        <v>107</v>
      </c>
      <c r="B108" s="13" t="str">
        <f>IF('m-file CAN Output'!C108="","//"&amp;'m-file CAN Output'!#REF!,'m-file CAN Output'!C108)</f>
        <v>DAS_LimConf_Stat</v>
      </c>
      <c r="C108" s="13" t="str">
        <f>IF('m-file CAN Output'!D108="","",'m-file CAN Output'!D108)</f>
        <v>DfDiagLimAvail</v>
      </c>
      <c r="D108" s="13" t="str">
        <f>IF('m-file CAN Output'!B108="","",'m-file CAN Output'!B108)</f>
        <v>DAS_Configure</v>
      </c>
      <c r="E108" s="13" t="str">
        <f t="shared" si="2"/>
        <v>TX</v>
      </c>
      <c r="F108" s="1" t="str">
        <f>IF('m-file CAN Output'!F108="single","single",IF('m-file CAN Output'!F108="uint8","uint8",IF('m-file CAN Output'!F108="uint16","uint16","")))</f>
        <v>uint8</v>
      </c>
      <c r="G108" s="13" t="str">
        <f>IF('m-file CAN Output'!L108="[]","-",(IF('m-file CAN Output'!L108="'-'","-",(IF('m-file CAN Output'!L108="","",'m-file CAN Output'!L108)))))</f>
        <v>-</v>
      </c>
      <c r="H108" s="13">
        <f>IF('m-file CAN Output'!H108="","",'m-file CAN Output'!H108)</f>
        <v>0</v>
      </c>
    </row>
    <row r="109" spans="1:8" s="166" customFormat="1" x14ac:dyDescent="0.3">
      <c r="A109" s="13">
        <v>108</v>
      </c>
      <c r="B109" s="13" t="str">
        <f>IF('m-file CAN Output'!C109="","//"&amp;'m-file CAN Output'!#REF!,'m-file CAN Output'!C109)</f>
        <v>DAS_AslaConf_Stat</v>
      </c>
      <c r="C109" s="13" t="str">
        <f>IF('m-file CAN Output'!D109="","",'m-file CAN Output'!D109)</f>
        <v>DfDiagAslaAvail</v>
      </c>
      <c r="D109" s="13" t="str">
        <f>IF('m-file CAN Output'!B109="","",'m-file CAN Output'!B109)</f>
        <v>DAS_Configure</v>
      </c>
      <c r="E109" s="13" t="str">
        <f t="shared" si="2"/>
        <v>TX</v>
      </c>
      <c r="F109" s="1" t="str">
        <f>IF('m-file CAN Output'!F109="single","single",IF('m-file CAN Output'!F109="uint8","uint8",IF('m-file CAN Output'!F109="uint16","uint16","")))</f>
        <v>uint8</v>
      </c>
      <c r="G109" s="13" t="str">
        <f>IF('m-file CAN Output'!L109="[]","-",(IF('m-file CAN Output'!L109="'-'","-",(IF('m-file CAN Output'!L109="","",'m-file CAN Output'!L109)))))</f>
        <v>-</v>
      </c>
      <c r="H109" s="13">
        <f>IF('m-file CAN Output'!H109="","",'m-file CAN Output'!H109)</f>
        <v>0</v>
      </c>
    </row>
    <row r="110" spans="1:8" s="166" customFormat="1" x14ac:dyDescent="0.3">
      <c r="A110" s="13">
        <v>109</v>
      </c>
      <c r="B110" s="13" t="str">
        <f>IF('m-file CAN Output'!C110="","//"&amp;'m-file CAN Output'!#REF!,'m-file CAN Output'!C110)</f>
        <v>DAS_LkaConf_Stat</v>
      </c>
      <c r="C110" s="13" t="str">
        <f>IF('m-file CAN Output'!D110="","",'m-file CAN Output'!D110)</f>
        <v>DfDiagLkaAvail</v>
      </c>
      <c r="D110" s="13" t="str">
        <f>IF('m-file CAN Output'!B110="","",'m-file CAN Output'!B110)</f>
        <v>DAS_Configure</v>
      </c>
      <c r="E110" s="13" t="str">
        <f t="shared" si="2"/>
        <v>TX</v>
      </c>
      <c r="F110" s="1" t="str">
        <f>IF('m-file CAN Output'!F110="single","single",IF('m-file CAN Output'!F110="uint8","uint8",IF('m-file CAN Output'!F110="uint16","uint16","")))</f>
        <v>uint8</v>
      </c>
      <c r="G110" s="13" t="str">
        <f>IF('m-file CAN Output'!L110="[]","-",(IF('m-file CAN Output'!L110="'-'","-",(IF('m-file CAN Output'!L110="","",'m-file CAN Output'!L110)))))</f>
        <v>-</v>
      </c>
      <c r="H110" s="13">
        <f>IF('m-file CAN Output'!H110="","",'m-file CAN Output'!H110)</f>
        <v>0</v>
      </c>
    </row>
    <row r="111" spans="1:8" s="166" customFormat="1" x14ac:dyDescent="0.3">
      <c r="A111" s="13">
        <v>110</v>
      </c>
      <c r="B111" s="13" t="e">
        <f>IF('m-file CAN Output'!#REF!="","//"&amp;'m-file CAN Output'!#REF!,'m-file CAN Output'!#REF!)</f>
        <v>#REF!</v>
      </c>
      <c r="C111" s="13" t="e">
        <f>IF('m-file CAN Output'!#REF!="","",'m-file CAN Output'!#REF!)</f>
        <v>#REF!</v>
      </c>
      <c r="D111" s="13" t="e">
        <f>IF('m-file CAN Output'!#REF!="","",'m-file CAN Output'!#REF!)</f>
        <v>#REF!</v>
      </c>
      <c r="E111" s="13" t="e">
        <f t="shared" si="2"/>
        <v>#REF!</v>
      </c>
      <c r="F111" s="1" t="e">
        <f>IF('m-file CAN Output'!#REF!="single","single",IF('m-file CAN Output'!#REF!="uint8","uint8",IF('m-file CAN Output'!#REF!="uint16","uint16","")))</f>
        <v>#REF!</v>
      </c>
      <c r="G111" s="13" t="e">
        <f>IF('m-file CAN Output'!#REF!="[]","-",(IF('m-file CAN Output'!#REF!="'-'","-",(IF('m-file CAN Output'!#REF!="","",'m-file CAN Output'!#REF!)))))</f>
        <v>#REF!</v>
      </c>
      <c r="H111" s="13" t="e">
        <f>IF('m-file CAN Output'!#REF!="","",'m-file CAN Output'!#REF!)</f>
        <v>#REF!</v>
      </c>
    </row>
    <row r="112" spans="1:8" s="166" customFormat="1" x14ac:dyDescent="0.3">
      <c r="A112" s="13">
        <v>111</v>
      </c>
      <c r="B112" s="13" t="str">
        <f>IF('m-file CAN Output'!C111="","//"&amp;'m-file CAN Output'!#REF!,'m-file CAN Output'!C111)</f>
        <v>DAS_FcwConf_Stat</v>
      </c>
      <c r="C112" s="13" t="str">
        <f>IF('m-file CAN Output'!D111="","",'m-file CAN Output'!D111)</f>
        <v>DfDiagFcwAvail</v>
      </c>
      <c r="D112" s="13" t="str">
        <f>IF('m-file CAN Output'!B111="","",'m-file CAN Output'!B111)</f>
        <v>DAS_Configure</v>
      </c>
      <c r="E112" s="13" t="str">
        <f t="shared" si="2"/>
        <v>TX</v>
      </c>
      <c r="F112" s="1" t="str">
        <f>IF('m-file CAN Output'!F111="single","single",IF('m-file CAN Output'!F111="uint8","uint8",IF('m-file CAN Output'!F111="uint16","uint16","")))</f>
        <v>uint8</v>
      </c>
      <c r="G112" s="13" t="str">
        <f>IF('m-file CAN Output'!L111="[]","-",(IF('m-file CAN Output'!L111="'-'","-",(IF('m-file CAN Output'!L111="","",'m-file CAN Output'!L111)))))</f>
        <v>-</v>
      </c>
      <c r="H112" s="13">
        <f>IF('m-file CAN Output'!H111="","",'m-file CAN Output'!H111)</f>
        <v>0</v>
      </c>
    </row>
    <row r="113" spans="1:8" s="166" customFormat="1" x14ac:dyDescent="0.3">
      <c r="A113" s="13">
        <v>112</v>
      </c>
      <c r="B113" s="13" t="str">
        <f>IF('m-file CAN Output'!C112="","//"&amp;'m-file CAN Output'!#REF!,'m-file CAN Output'!C112)</f>
        <v>DAS_AebConf_Stat</v>
      </c>
      <c r="C113" s="13" t="str">
        <f>IF('m-file CAN Output'!D112="","",'m-file CAN Output'!D112)</f>
        <v>DfDiagAebAvail</v>
      </c>
      <c r="D113" s="13" t="str">
        <f>IF('m-file CAN Output'!B112="","",'m-file CAN Output'!B112)</f>
        <v>DAS_Configure</v>
      </c>
      <c r="E113" s="13" t="str">
        <f t="shared" si="2"/>
        <v>TX</v>
      </c>
      <c r="F113" s="1" t="str">
        <f>IF('m-file CAN Output'!F112="single","single",IF('m-file CAN Output'!F112="uint8","uint8",IF('m-file CAN Output'!F112="uint16","uint16","")))</f>
        <v>uint8</v>
      </c>
      <c r="G113" s="13" t="str">
        <f>IF('m-file CAN Output'!L112="[]","-",(IF('m-file CAN Output'!L112="'-'","-",(IF('m-file CAN Output'!L112="","",'m-file CAN Output'!L112)))))</f>
        <v>-</v>
      </c>
      <c r="H113" s="13">
        <f>IF('m-file CAN Output'!H112="","",'m-file CAN Output'!H112)</f>
        <v>0</v>
      </c>
    </row>
    <row r="114" spans="1:8" s="166" customFormat="1" x14ac:dyDescent="0.3">
      <c r="A114" s="13">
        <v>113</v>
      </c>
      <c r="B114" s="13" t="e">
        <f>IF('m-file CAN Output'!#REF!="","//"&amp;'m-file CAN Output'!#REF!,'m-file CAN Output'!#REF!)</f>
        <v>#REF!</v>
      </c>
      <c r="C114" s="13" t="e">
        <f>IF('m-file CAN Output'!#REF!="","",'m-file CAN Output'!#REF!)</f>
        <v>#REF!</v>
      </c>
      <c r="D114" s="13" t="e">
        <f>IF('m-file CAN Output'!#REF!="","",'m-file CAN Output'!#REF!)</f>
        <v>#REF!</v>
      </c>
      <c r="E114" s="13" t="e">
        <f t="shared" si="2"/>
        <v>#REF!</v>
      </c>
      <c r="F114" s="1" t="e">
        <f>IF('m-file CAN Output'!#REF!="single","single",IF('m-file CAN Output'!#REF!="uint8","uint8",IF('m-file CAN Output'!#REF!="uint16","uint16","")))</f>
        <v>#REF!</v>
      </c>
      <c r="G114" s="13" t="e">
        <f>IF('m-file CAN Output'!#REF!="[]","-",(IF('m-file CAN Output'!#REF!="'-'","-",(IF('m-file CAN Output'!#REF!="","",'m-file CAN Output'!#REF!)))))</f>
        <v>#REF!</v>
      </c>
      <c r="H114" s="13" t="e">
        <f>IF('m-file CAN Output'!#REF!="","",'m-file CAN Output'!#REF!)</f>
        <v>#REF!</v>
      </c>
    </row>
    <row r="115" spans="1:8" s="166" customFormat="1" x14ac:dyDescent="0.3">
      <c r="A115" s="13">
        <v>114</v>
      </c>
      <c r="B115" s="13" t="e">
        <f>IF('m-file CAN Output'!#REF!="","//"&amp;'m-file CAN Output'!#REF!,'m-file CAN Output'!#REF!)</f>
        <v>#REF!</v>
      </c>
      <c r="C115" s="13" t="e">
        <f>IF('m-file CAN Output'!#REF!="","",'m-file CAN Output'!#REF!)</f>
        <v>#REF!</v>
      </c>
      <c r="D115" s="13" t="e">
        <f>IF('m-file CAN Output'!#REF!="","",'m-file CAN Output'!#REF!)</f>
        <v>#REF!</v>
      </c>
      <c r="E115" s="13" t="e">
        <f t="shared" si="2"/>
        <v>#REF!</v>
      </c>
      <c r="F115" s="1" t="e">
        <f>IF('m-file CAN Output'!#REF!="single","single",IF('m-file CAN Output'!#REF!="uint8","uint8",IF('m-file CAN Output'!#REF!="uint16","uint16","")))</f>
        <v>#REF!</v>
      </c>
      <c r="G115" s="13" t="e">
        <f>IF('m-file CAN Output'!#REF!="[]","-",(IF('m-file CAN Output'!#REF!="'-'","-",(IF('m-file CAN Output'!#REF!="","",'m-file CAN Output'!#REF!)))))</f>
        <v>#REF!</v>
      </c>
      <c r="H115" s="13" t="e">
        <f>IF('m-file CAN Output'!#REF!="","",'m-file CAN Output'!#REF!)</f>
        <v>#REF!</v>
      </c>
    </row>
    <row r="116" spans="1:8" s="166" customFormat="1" x14ac:dyDescent="0.3">
      <c r="A116" s="13">
        <v>115</v>
      </c>
      <c r="B116" s="13" t="str">
        <f>IF('m-file CAN Output'!C113="","//"&amp;'m-file CAN Output'!#REF!,'m-file CAN Output'!C113)</f>
        <v>DAS_LccConf_Stat</v>
      </c>
      <c r="C116" s="13" t="str">
        <f>IF('m-file CAN Output'!D113="","",'m-file CAN Output'!D113)</f>
        <v>DfDiagLccAvail</v>
      </c>
      <c r="D116" s="13" t="str">
        <f>IF('m-file CAN Output'!B113="","",'m-file CAN Output'!B113)</f>
        <v>DAS_Configure</v>
      </c>
      <c r="E116" s="13" t="str">
        <f t="shared" si="2"/>
        <v>TX</v>
      </c>
      <c r="F116" s="1" t="str">
        <f>IF('m-file CAN Output'!F113="single","single",IF('m-file CAN Output'!F113="uint8","uint8",IF('m-file CAN Output'!F113="uint16","uint16","")))</f>
        <v>uint8</v>
      </c>
      <c r="G116" s="13" t="str">
        <f>IF('m-file CAN Output'!L113="[]","-",(IF('m-file CAN Output'!L113="'-'","-",(IF('m-file CAN Output'!L113="","",'m-file CAN Output'!L113)))))</f>
        <v>-</v>
      </c>
      <c r="H116" s="13">
        <f>IF('m-file CAN Output'!H113="","",'m-file CAN Output'!H113)</f>
        <v>0</v>
      </c>
    </row>
    <row r="117" spans="1:8" s="166" customFormat="1" x14ac:dyDescent="0.3">
      <c r="A117" s="13">
        <v>116</v>
      </c>
      <c r="B117" s="13" t="str">
        <f>IF('m-file CAN Output'!C114="","//"&amp;'m-file CAN Output'!#REF!,'m-file CAN Output'!C114)</f>
        <v>DAS_AlccConf_Stat</v>
      </c>
      <c r="C117" s="13" t="str">
        <f>IF('m-file CAN Output'!D114="","",'m-file CAN Output'!D114)</f>
        <v>DfDiagAlccAvail</v>
      </c>
      <c r="D117" s="13" t="str">
        <f>IF('m-file CAN Output'!B114="","",'m-file CAN Output'!B114)</f>
        <v>DAS_Configure</v>
      </c>
      <c r="E117" s="13" t="str">
        <f t="shared" si="2"/>
        <v>TX</v>
      </c>
      <c r="F117" s="1" t="str">
        <f>IF('m-file CAN Output'!F114="single","single",IF('m-file CAN Output'!F114="uint8","uint8",IF('m-file CAN Output'!F114="uint16","uint16","")))</f>
        <v>uint8</v>
      </c>
      <c r="G117" s="13" t="str">
        <f>IF('m-file CAN Output'!L114="[]","-",(IF('m-file CAN Output'!L114="'-'","-",(IF('m-file CAN Output'!L114="","",'m-file CAN Output'!L114)))))</f>
        <v>-</v>
      </c>
      <c r="H117" s="13">
        <f>IF('m-file CAN Output'!H114="","",'m-file CAN Output'!H114)</f>
        <v>0</v>
      </c>
    </row>
    <row r="118" spans="1:8" s="166" customFormat="1" x14ac:dyDescent="0.3">
      <c r="A118" s="13">
        <v>117</v>
      </c>
      <c r="B118" s="13" t="str">
        <f>IF('m-file CAN Output'!C115="","//"&amp;'m-file CAN Output'!#REF!,'m-file CAN Output'!C115)</f>
        <v>DAS_DowConf_Stat</v>
      </c>
      <c r="C118" s="13" t="str">
        <f>IF('m-file CAN Output'!D115="","",'m-file CAN Output'!D115)</f>
        <v>DfDiagDowAvail</v>
      </c>
      <c r="D118" s="13" t="str">
        <f>IF('m-file CAN Output'!B115="","",'m-file CAN Output'!B115)</f>
        <v>DAS_Configure</v>
      </c>
      <c r="E118" s="13" t="str">
        <f t="shared" si="2"/>
        <v>TX</v>
      </c>
      <c r="F118" s="1" t="str">
        <f>IF('m-file CAN Output'!F115="single","single",IF('m-file CAN Output'!F115="uint8","uint8",IF('m-file CAN Output'!F115="uint16","uint16","")))</f>
        <v>uint8</v>
      </c>
      <c r="G118" s="13" t="str">
        <f>IF('m-file CAN Output'!L115="[]","-",(IF('m-file CAN Output'!L115="'-'","-",(IF('m-file CAN Output'!L115="","",'m-file CAN Output'!L115)))))</f>
        <v>-</v>
      </c>
      <c r="H118" s="13">
        <f>IF('m-file CAN Output'!H115="","",'m-file CAN Output'!H115)</f>
        <v>0</v>
      </c>
    </row>
    <row r="119" spans="1:8" s="166" customFormat="1" x14ac:dyDescent="0.3">
      <c r="A119" s="13">
        <v>118</v>
      </c>
      <c r="B119" s="13" t="str">
        <f>IF('m-file CAN Output'!C116="","//"&amp;'m-file CAN Output'!#REF!,'m-file CAN Output'!C116)</f>
        <v>DAS_LdwConf_Stat</v>
      </c>
      <c r="C119" s="13" t="str">
        <f>IF('m-file CAN Output'!D116="","",'m-file CAN Output'!D116)</f>
        <v>DfDiagLdwAvail</v>
      </c>
      <c r="D119" s="13" t="str">
        <f>IF('m-file CAN Output'!B116="","",'m-file CAN Output'!B116)</f>
        <v>DAS_Configure</v>
      </c>
      <c r="E119" s="13" t="str">
        <f t="shared" si="2"/>
        <v>TX</v>
      </c>
      <c r="F119" s="1" t="str">
        <f>IF('m-file CAN Output'!F116="single","single",IF('m-file CAN Output'!F116="uint8","uint8",IF('m-file CAN Output'!F116="uint16","uint16","")))</f>
        <v>uint8</v>
      </c>
      <c r="G119" s="13" t="str">
        <f>IF('m-file CAN Output'!L116="[]","-",(IF('m-file CAN Output'!L116="'-'","-",(IF('m-file CAN Output'!L116="","",'m-file CAN Output'!L116)))))</f>
        <v>-</v>
      </c>
      <c r="H119" s="13">
        <f>IF('m-file CAN Output'!H116="","",'m-file CAN Output'!H116)</f>
        <v>0</v>
      </c>
    </row>
    <row r="120" spans="1:8" s="166" customFormat="1" x14ac:dyDescent="0.3">
      <c r="A120" s="13">
        <v>119</v>
      </c>
      <c r="B120" s="13" t="str">
        <f>IF('m-file CAN Output'!C117="","//"&amp;'m-file CAN Output'!#REF!,'m-file CAN Output'!C117)</f>
        <v>DAS_LdpConf_Stat</v>
      </c>
      <c r="C120" s="13" t="str">
        <f>IF('m-file CAN Output'!D117="","",'m-file CAN Output'!D117)</f>
        <v>DfDiagLdpAvail</v>
      </c>
      <c r="D120" s="13" t="str">
        <f>IF('m-file CAN Output'!B117="","",'m-file CAN Output'!B117)</f>
        <v>DAS_Configure</v>
      </c>
      <c r="E120" s="13" t="str">
        <f t="shared" si="2"/>
        <v>TX</v>
      </c>
      <c r="F120" s="1" t="str">
        <f>IF('m-file CAN Output'!F117="single","single",IF('m-file CAN Output'!F117="uint8","uint8",IF('m-file CAN Output'!F117="uint16","uint16","")))</f>
        <v>uint8</v>
      </c>
      <c r="G120" s="13" t="str">
        <f>IF('m-file CAN Output'!L117="[]","-",(IF('m-file CAN Output'!L117="'-'","-",(IF('m-file CAN Output'!L117="","",'m-file CAN Output'!L117)))))</f>
        <v>-</v>
      </c>
      <c r="H120" s="13">
        <f>IF('m-file CAN Output'!H117="","",'m-file CAN Output'!H117)</f>
        <v>0</v>
      </c>
    </row>
    <row r="121" spans="1:8" s="166" customFormat="1" x14ac:dyDescent="0.3">
      <c r="A121" s="13">
        <v>120</v>
      </c>
      <c r="B121" s="13" t="str">
        <f>IF('m-file CAN Output'!C118="","//"&amp;'m-file CAN Output'!#REF!,'m-file CAN Output'!C118)</f>
        <v>DAS_TsrConf_Stat</v>
      </c>
      <c r="C121" s="13" t="str">
        <f>IF('m-file CAN Output'!D118="","",'m-file CAN Output'!D118)</f>
        <v>DfDiagTsrAvail</v>
      </c>
      <c r="D121" s="13" t="str">
        <f>IF('m-file CAN Output'!B118="","",'m-file CAN Output'!B118)</f>
        <v>DAS_Configure</v>
      </c>
      <c r="E121" s="13" t="str">
        <f t="shared" si="2"/>
        <v>TX</v>
      </c>
      <c r="F121" s="1" t="str">
        <f>IF('m-file CAN Output'!F118="single","single",IF('m-file CAN Output'!F118="uint8","uint8",IF('m-file CAN Output'!F118="uint16","uint16","")))</f>
        <v>uint8</v>
      </c>
      <c r="G121" s="13" t="str">
        <f>IF('m-file CAN Output'!L118="[]","-",(IF('m-file CAN Output'!L118="'-'","-",(IF('m-file CAN Output'!L118="","",'m-file CAN Output'!L118)))))</f>
        <v>-</v>
      </c>
      <c r="H121" s="13">
        <f>IF('m-file CAN Output'!H118="","",'m-file CAN Output'!H118)</f>
        <v>0</v>
      </c>
    </row>
    <row r="122" spans="1:8" s="166" customFormat="1" x14ac:dyDescent="0.3">
      <c r="A122" s="13">
        <v>121</v>
      </c>
      <c r="B122" s="13" t="str">
        <f>IF('m-file CAN Output'!C119="","//"&amp;'m-file CAN Output'!#REF!,'m-file CAN Output'!C119)</f>
        <v>DAS_AaConf_Stat</v>
      </c>
      <c r="C122" s="13" t="str">
        <f>IF('m-file CAN Output'!D119="","",'m-file CAN Output'!D119)</f>
        <v>DfDiagAaAvail</v>
      </c>
      <c r="D122" s="13" t="str">
        <f>IF('m-file CAN Output'!B119="","",'m-file CAN Output'!B119)</f>
        <v>DAS_Configure</v>
      </c>
      <c r="E122" s="13" t="str">
        <f t="shared" si="2"/>
        <v>TX</v>
      </c>
      <c r="F122" s="1" t="str">
        <f>IF('m-file CAN Output'!F119="single","single",IF('m-file CAN Output'!F119="uint8","uint8",IF('m-file CAN Output'!F119="uint16","uint16","")))</f>
        <v>uint8</v>
      </c>
      <c r="G122" s="13" t="str">
        <f>IF('m-file CAN Output'!L119="[]","-",(IF('m-file CAN Output'!L119="'-'","-",(IF('m-file CAN Output'!L119="","",'m-file CAN Output'!L119)))))</f>
        <v>-</v>
      </c>
      <c r="H122" s="13">
        <f>IF('m-file CAN Output'!H119="","",'m-file CAN Output'!H119)</f>
        <v>0</v>
      </c>
    </row>
    <row r="123" spans="1:8" s="166" customFormat="1" x14ac:dyDescent="0.3">
      <c r="A123" s="13">
        <v>122</v>
      </c>
      <c r="B123" s="13" t="str">
        <f>IF('m-file CAN Output'!C120="","//"&amp;'m-file CAN Output'!#REF!,'m-file CAN Output'!C120)</f>
        <v>DAS_AfsConf_Stat</v>
      </c>
      <c r="C123" s="13" t="str">
        <f>IF('m-file CAN Output'!D120="","",'m-file CAN Output'!D120)</f>
        <v>DfDiagAfsAvail</v>
      </c>
      <c r="D123" s="13" t="str">
        <f>IF('m-file CAN Output'!B120="","",'m-file CAN Output'!B120)</f>
        <v>DAS_Configure</v>
      </c>
      <c r="E123" s="13" t="str">
        <f t="shared" si="2"/>
        <v>TX</v>
      </c>
      <c r="F123" s="1" t="str">
        <f>IF('m-file CAN Output'!F120="single","single",IF('m-file CAN Output'!F120="uint8","uint8",IF('m-file CAN Output'!F120="uint16","uint16","")))</f>
        <v>uint8</v>
      </c>
      <c r="G123" s="13" t="str">
        <f>IF('m-file CAN Output'!L120="[]","-",(IF('m-file CAN Output'!L120="'-'","-",(IF('m-file CAN Output'!L120="","",'m-file CAN Output'!L120)))))</f>
        <v>-</v>
      </c>
      <c r="H123" s="13">
        <f>IF('m-file CAN Output'!H120="","",'m-file CAN Output'!H120)</f>
        <v>0</v>
      </c>
    </row>
    <row r="124" spans="1:8" s="166" customFormat="1" x14ac:dyDescent="0.3">
      <c r="A124" s="13">
        <v>123</v>
      </c>
      <c r="B124" s="13" t="str">
        <f>IF('m-file CAN Output'!C122="","//"&amp;'m-file CAN Output'!#REF!,'m-file CAN Output'!C122)</f>
        <v>DAS_RctcConf_Stat</v>
      </c>
      <c r="C124" s="13" t="str">
        <f>IF('m-file CAN Output'!D122="","",'m-file CAN Output'!D122)</f>
        <v>DfDiagRctcAvail</v>
      </c>
      <c r="D124" s="13" t="str">
        <f>IF('m-file CAN Output'!B122="","",'m-file CAN Output'!B122)</f>
        <v>DAS_Configure</v>
      </c>
      <c r="E124" s="13" t="str">
        <f t="shared" si="2"/>
        <v>TX</v>
      </c>
      <c r="F124" s="1" t="str">
        <f>IF('m-file CAN Output'!F122="single","single",IF('m-file CAN Output'!F122="uint8","uint8",IF('m-file CAN Output'!F122="uint16","uint16","")))</f>
        <v>uint8</v>
      </c>
      <c r="G124" s="13" t="str">
        <f>IF('m-file CAN Output'!L122="[]","-",(IF('m-file CAN Output'!L122="'-'","-",(IF('m-file CAN Output'!L122="","",'m-file CAN Output'!L122)))))</f>
        <v>-</v>
      </c>
      <c r="H124" s="13">
        <f>IF('m-file CAN Output'!H122="","",'m-file CAN Output'!H122)</f>
        <v>0</v>
      </c>
    </row>
    <row r="125" spans="1:8" s="166" customFormat="1" x14ac:dyDescent="0.3">
      <c r="A125" s="13">
        <v>124</v>
      </c>
      <c r="B125" s="13" t="e">
        <f>IF('m-file CAN Output'!#REF!="","//"&amp;'m-file CAN Output'!#REF!,'m-file CAN Output'!#REF!)</f>
        <v>#REF!</v>
      </c>
      <c r="C125" s="13" t="e">
        <f>IF('m-file CAN Output'!#REF!="","",'m-file CAN Output'!#REF!)</f>
        <v>#REF!</v>
      </c>
      <c r="D125" s="13" t="e">
        <f>IF('m-file CAN Output'!#REF!="","",'m-file CAN Output'!#REF!)</f>
        <v>#REF!</v>
      </c>
      <c r="E125" s="13" t="e">
        <f t="shared" si="2"/>
        <v>#REF!</v>
      </c>
      <c r="F125" s="1" t="e">
        <f>IF('m-file CAN Output'!#REF!="single","single",IF('m-file CAN Output'!#REF!="uint8","uint8",IF('m-file CAN Output'!#REF!="uint16","uint16","")))</f>
        <v>#REF!</v>
      </c>
      <c r="G125" s="13" t="e">
        <f>IF('m-file CAN Output'!#REF!="[]","-",(IF('m-file CAN Output'!#REF!="'-'","-",(IF('m-file CAN Output'!#REF!="","",'m-file CAN Output'!#REF!)))))</f>
        <v>#REF!</v>
      </c>
      <c r="H125" s="13" t="e">
        <f>IF('m-file CAN Output'!#REF!="","",'m-file CAN Output'!#REF!)</f>
        <v>#REF!</v>
      </c>
    </row>
    <row r="126" spans="1:8" s="166" customFormat="1" x14ac:dyDescent="0.3">
      <c r="A126" s="13">
        <v>125</v>
      </c>
      <c r="B126" s="13" t="str">
        <f>IF('m-file CAN Output'!C123="","//"&amp;'m-file CAN Output'!#REF!,'m-file CAN Output'!C123)</f>
        <v>DAS_RcwConf_Stat</v>
      </c>
      <c r="C126" s="13" t="str">
        <f>IF('m-file CAN Output'!D123="","",'m-file CAN Output'!D123)</f>
        <v>DfDiagRcwAvail</v>
      </c>
      <c r="D126" s="13" t="str">
        <f>IF('m-file CAN Output'!B123="","",'m-file CAN Output'!B123)</f>
        <v>DAS_Configure</v>
      </c>
      <c r="E126" s="13" t="str">
        <f t="shared" si="2"/>
        <v>TX</v>
      </c>
      <c r="F126" s="1" t="str">
        <f>IF('m-file CAN Output'!F123="single","single",IF('m-file CAN Output'!F123="uint8","uint8",IF('m-file CAN Output'!F123="uint16","uint16","")))</f>
        <v>uint8</v>
      </c>
      <c r="G126" s="13" t="str">
        <f>IF('m-file CAN Output'!L123="[]","-",(IF('m-file CAN Output'!L123="'-'","-",(IF('m-file CAN Output'!L123="","",'m-file CAN Output'!L123)))))</f>
        <v>-</v>
      </c>
      <c r="H126" s="13">
        <f>IF('m-file CAN Output'!H123="","",'m-file CAN Output'!H123)</f>
        <v>0</v>
      </c>
    </row>
    <row r="127" spans="1:8" s="166" customFormat="1" x14ac:dyDescent="0.3">
      <c r="A127" s="13">
        <v>126</v>
      </c>
      <c r="B127" s="13" t="e">
        <f>IF('m-file CAN Output'!#REF!="","//"&amp;'m-file CAN Output'!#REF!,'m-file CAN Output'!#REF!)</f>
        <v>#REF!</v>
      </c>
      <c r="C127" s="13" t="e">
        <f>IF('m-file CAN Output'!#REF!="","",'m-file CAN Output'!#REF!)</f>
        <v>#REF!</v>
      </c>
      <c r="D127" s="13" t="e">
        <f>IF('m-file CAN Output'!#REF!="","",'m-file CAN Output'!#REF!)</f>
        <v>#REF!</v>
      </c>
      <c r="E127" s="13" t="e">
        <f t="shared" si="2"/>
        <v>#REF!</v>
      </c>
      <c r="F127" s="1" t="e">
        <f>IF('m-file CAN Output'!#REF!="single","single",IF('m-file CAN Output'!#REF!="uint8","uint8",IF('m-file CAN Output'!#REF!="uint16","uint16","")))</f>
        <v>#REF!</v>
      </c>
      <c r="G127" s="13" t="e">
        <f>IF('m-file CAN Output'!#REF!="[]","-",(IF('m-file CAN Output'!#REF!="'-'","-",(IF('m-file CAN Output'!#REF!="","",'m-file CAN Output'!#REF!)))))</f>
        <v>#REF!</v>
      </c>
      <c r="H127" s="13" t="e">
        <f>IF('m-file CAN Output'!#REF!="","",'m-file CAN Output'!#REF!)</f>
        <v>#REF!</v>
      </c>
    </row>
    <row r="128" spans="1:8" s="166" customFormat="1" x14ac:dyDescent="0.3">
      <c r="A128" s="13">
        <v>127</v>
      </c>
      <c r="B128" s="13" t="e">
        <f>IF('m-file CAN Output'!#REF!="","//"&amp;'m-file CAN Output'!#REF!,'m-file CAN Output'!#REF!)</f>
        <v>#REF!</v>
      </c>
      <c r="C128" s="13" t="e">
        <f>IF('m-file CAN Output'!#REF!="","",'m-file CAN Output'!#REF!)</f>
        <v>#REF!</v>
      </c>
      <c r="D128" s="13" t="e">
        <f>IF('m-file CAN Output'!#REF!="","",'m-file CAN Output'!#REF!)</f>
        <v>#REF!</v>
      </c>
      <c r="E128" s="13" t="e">
        <f t="shared" si="2"/>
        <v>#REF!</v>
      </c>
      <c r="F128" s="1" t="e">
        <f>IF('m-file CAN Output'!#REF!="single","single",IF('m-file CAN Output'!#REF!="uint8","uint8",IF('m-file CAN Output'!#REF!="uint16","uint16","")))</f>
        <v>#REF!</v>
      </c>
      <c r="G128" s="13" t="e">
        <f>IF('m-file CAN Output'!#REF!="[]","-",(IF('m-file CAN Output'!#REF!="'-'","-",(IF('m-file CAN Output'!#REF!="","",'m-file CAN Output'!#REF!)))))</f>
        <v>#REF!</v>
      </c>
      <c r="H128" s="13" t="e">
        <f>IF('m-file CAN Output'!#REF!="","",'m-file CAN Output'!#REF!)</f>
        <v>#REF!</v>
      </c>
    </row>
    <row r="129" spans="1:8" s="166" customFormat="1" x14ac:dyDescent="0.3">
      <c r="A129" s="13">
        <v>128</v>
      </c>
      <c r="B129" s="13" t="e">
        <f>IF('m-file CAN Output'!#REF!="","//"&amp;'m-file CAN Output'!#REF!,'m-file CAN Output'!#REF!)</f>
        <v>#REF!</v>
      </c>
      <c r="C129" s="13" t="e">
        <f>IF('m-file CAN Output'!#REF!="","",'m-file CAN Output'!#REF!)</f>
        <v>#REF!</v>
      </c>
      <c r="D129" s="13" t="e">
        <f>IF('m-file CAN Output'!#REF!="","",'m-file CAN Output'!#REF!)</f>
        <v>#REF!</v>
      </c>
      <c r="E129" s="13" t="e">
        <f t="shared" si="2"/>
        <v>#REF!</v>
      </c>
      <c r="F129" s="1" t="e">
        <f>IF('m-file CAN Output'!#REF!="single","single",IF('m-file CAN Output'!#REF!="uint8","uint8",IF('m-file CAN Output'!#REF!="uint16","uint16","")))</f>
        <v>#REF!</v>
      </c>
      <c r="G129" s="13" t="e">
        <f>IF('m-file CAN Output'!#REF!="[]","-",(IF('m-file CAN Output'!#REF!="'-'","-",(IF('m-file CAN Output'!#REF!="","",'m-file CAN Output'!#REF!)))))</f>
        <v>#REF!</v>
      </c>
      <c r="H129" s="13" t="e">
        <f>IF('m-file CAN Output'!#REF!="","",'m-file CAN Output'!#REF!)</f>
        <v>#REF!</v>
      </c>
    </row>
    <row r="130" spans="1:8" s="166" customFormat="1" x14ac:dyDescent="0.3">
      <c r="A130" s="13">
        <v>129</v>
      </c>
      <c r="B130" s="13" t="e">
        <f>IF('m-file CAN Output'!#REF!="","//"&amp;'m-file CAN Output'!#REF!,'m-file CAN Output'!#REF!)</f>
        <v>#REF!</v>
      </c>
      <c r="C130" s="13" t="e">
        <f>IF('m-file CAN Output'!#REF!="","",'m-file CAN Output'!#REF!)</f>
        <v>#REF!</v>
      </c>
      <c r="D130" s="13" t="e">
        <f>IF('m-file CAN Output'!#REF!="","",'m-file CAN Output'!#REF!)</f>
        <v>#REF!</v>
      </c>
      <c r="E130" s="13" t="e">
        <f t="shared" si="2"/>
        <v>#REF!</v>
      </c>
      <c r="F130" s="1" t="e">
        <f>IF('m-file CAN Output'!#REF!="single","single",IF('m-file CAN Output'!#REF!="uint8","uint8",IF('m-file CAN Output'!#REF!="uint16","uint16","")))</f>
        <v>#REF!</v>
      </c>
      <c r="G130" s="13" t="e">
        <f>IF('m-file CAN Output'!#REF!="[]","-",(IF('m-file CAN Output'!#REF!="'-'","-",(IF('m-file CAN Output'!#REF!="","",'m-file CAN Output'!#REF!)))))</f>
        <v>#REF!</v>
      </c>
      <c r="H130" s="13" t="e">
        <f>IF('m-file CAN Output'!#REF!="","",'m-file CAN Output'!#REF!)</f>
        <v>#REF!</v>
      </c>
    </row>
    <row r="131" spans="1:8" s="166" customFormat="1" x14ac:dyDescent="0.3">
      <c r="A131" s="13">
        <v>130</v>
      </c>
      <c r="B131" s="13" t="str">
        <f>IF('m-file CAN Output'!C124="","//"&amp;'m-file CAN Output'!#REF!,'m-file CAN Output'!C124)</f>
        <v>DAS_RecConf_Stat</v>
      </c>
      <c r="C131" s="13" t="str">
        <f>IF('m-file CAN Output'!D124="","",'m-file CAN Output'!D124)</f>
        <v>DfDiagRecAvail</v>
      </c>
      <c r="D131" s="13" t="str">
        <f>IF('m-file CAN Output'!B124="","",'m-file CAN Output'!B124)</f>
        <v>DAS_Configure</v>
      </c>
      <c r="E131" s="13" t="str">
        <f t="shared" ref="E131:E194" si="3">IF(D131="","","TX")</f>
        <v>TX</v>
      </c>
      <c r="F131" s="1" t="str">
        <f>IF('m-file CAN Output'!F124="single","single",IF('m-file CAN Output'!F124="uint8","uint8",IF('m-file CAN Output'!F124="uint16","uint16","")))</f>
        <v>uint8</v>
      </c>
      <c r="G131" s="13" t="str">
        <f>IF('m-file CAN Output'!L124="[]","-",(IF('m-file CAN Output'!L124="'-'","-",(IF('m-file CAN Output'!L124="","",'m-file CAN Output'!L124)))))</f>
        <v>-</v>
      </c>
      <c r="H131" s="13">
        <f>IF('m-file CAN Output'!H124="","",'m-file CAN Output'!H124)</f>
        <v>0</v>
      </c>
    </row>
    <row r="132" spans="1:8" s="166" customFormat="1" x14ac:dyDescent="0.3">
      <c r="A132" s="13">
        <v>131</v>
      </c>
      <c r="B132" s="13" t="str">
        <f>IF('m-file CAN Output'!C125="","//"&amp;'m-file CAN Output'!#REF!,'m-file CAN Output'!C125)</f>
        <v>DAS_NvConf_Stat</v>
      </c>
      <c r="C132" s="13" t="str">
        <f>IF('m-file CAN Output'!D125="","",'m-file CAN Output'!D125)</f>
        <v>DfDiagNvAvail</v>
      </c>
      <c r="D132" s="13" t="str">
        <f>IF('m-file CAN Output'!B125="","",'m-file CAN Output'!B125)</f>
        <v>DAS_Configure</v>
      </c>
      <c r="E132" s="13" t="str">
        <f t="shared" si="3"/>
        <v>TX</v>
      </c>
      <c r="F132" s="1" t="str">
        <f>IF('m-file CAN Output'!F125="single","single",IF('m-file CAN Output'!F125="uint8","uint8",IF('m-file CAN Output'!F125="uint16","uint16","")))</f>
        <v>uint8</v>
      </c>
      <c r="G132" s="13" t="str">
        <f>IF('m-file CAN Output'!L125="[]","-",(IF('m-file CAN Output'!L125="'-'","-",(IF('m-file CAN Output'!L125="","",'m-file CAN Output'!L125)))))</f>
        <v>-</v>
      </c>
      <c r="H132" s="13">
        <f>IF('m-file CAN Output'!H125="","",'m-file CAN Output'!H125)</f>
        <v>0</v>
      </c>
    </row>
    <row r="133" spans="1:8" s="166" customFormat="1" x14ac:dyDescent="0.3">
      <c r="A133" s="13">
        <v>132</v>
      </c>
      <c r="B133" s="13" t="str">
        <f>IF('m-file CAN Output'!C126="","//"&amp;'m-file CAN Output'!#REF!,'m-file CAN Output'!C126)</f>
        <v>DAS_VisualConf_Stat</v>
      </c>
      <c r="C133" s="13" t="str">
        <f>IF('m-file CAN Output'!D126="","",'m-file CAN Output'!D126)</f>
        <v>DfDiagVisualAvail</v>
      </c>
      <c r="D133" s="13" t="str">
        <f>IF('m-file CAN Output'!B126="","",'m-file CAN Output'!B126)</f>
        <v>DAS_Configure</v>
      </c>
      <c r="E133" s="13" t="str">
        <f t="shared" si="3"/>
        <v>TX</v>
      </c>
      <c r="F133" s="1" t="str">
        <f>IF('m-file CAN Output'!F126="single","single",IF('m-file CAN Output'!F126="uint8","uint8",IF('m-file CAN Output'!F126="uint16","uint16","")))</f>
        <v>uint8</v>
      </c>
      <c r="G133" s="13" t="str">
        <f>IF('m-file CAN Output'!L126="[]","-",(IF('m-file CAN Output'!L126="'-'","-",(IF('m-file CAN Output'!L126="","",'m-file CAN Output'!L126)))))</f>
        <v>-</v>
      </c>
      <c r="H133" s="13">
        <f>IF('m-file CAN Output'!H126="","",'m-file CAN Output'!H126)</f>
        <v>0</v>
      </c>
    </row>
    <row r="134" spans="1:8" s="166" customFormat="1" x14ac:dyDescent="0.3">
      <c r="A134" s="13">
        <v>133</v>
      </c>
      <c r="B134" s="13" t="e">
        <f>IF('m-file CAN Output'!#REF!="","//"&amp;'m-file CAN Output'!#REF!,'m-file CAN Output'!#REF!)</f>
        <v>#REF!</v>
      </c>
      <c r="C134" s="13" t="e">
        <f>IF('m-file CAN Output'!#REF!="","",'m-file CAN Output'!#REF!)</f>
        <v>#REF!</v>
      </c>
      <c r="D134" s="13" t="e">
        <f>IF('m-file CAN Output'!#REF!="","",'m-file CAN Output'!#REF!)</f>
        <v>#REF!</v>
      </c>
      <c r="E134" s="13" t="e">
        <f t="shared" si="3"/>
        <v>#REF!</v>
      </c>
      <c r="F134" s="1" t="e">
        <f>IF('m-file CAN Output'!#REF!="single","single",IF('m-file CAN Output'!#REF!="uint8","uint8",IF('m-file CAN Output'!#REF!="uint16","uint16","")))</f>
        <v>#REF!</v>
      </c>
      <c r="G134" s="13" t="e">
        <f>IF('m-file CAN Output'!#REF!="[]","-",(IF('m-file CAN Output'!#REF!="'-'","-",(IF('m-file CAN Output'!#REF!="","",'m-file CAN Output'!#REF!)))))</f>
        <v>#REF!</v>
      </c>
      <c r="H134" s="13" t="e">
        <f>IF('m-file CAN Output'!#REF!="","",'m-file CAN Output'!#REF!)</f>
        <v>#REF!</v>
      </c>
    </row>
    <row r="135" spans="1:8" s="166" customFormat="1" x14ac:dyDescent="0.3">
      <c r="A135" s="13">
        <v>134</v>
      </c>
      <c r="B135" s="13" t="str">
        <f>IF('m-file CAN Output'!C128="","//"&amp;'m-file CAN Output'!#REF!,'m-file CAN Output'!C128)</f>
        <v>CcEmsMotInc</v>
      </c>
      <c r="C135" s="13" t="str">
        <f>IF('m-file CAN Output'!D128="","",'m-file CAN Output'!D128)</f>
        <v>DAS_CcMotInc_Stat</v>
      </c>
      <c r="D135" s="13" t="str">
        <f>IF('m-file CAN Output'!B128="","",'m-file CAN Output'!B128)</f>
        <v>DAS_EMS</v>
      </c>
      <c r="E135" s="13" t="str">
        <f t="shared" si="3"/>
        <v>TX</v>
      </c>
      <c r="F135" s="1" t="str">
        <f>IF('m-file CAN Output'!F128="single","single",IF('m-file CAN Output'!F128="uint8","uint8",IF('m-file CAN Output'!F128="uint16","uint16","")))</f>
        <v>single</v>
      </c>
      <c r="G135" s="13" t="str">
        <f>IF('m-file CAN Output'!L128="[]","-",(IF('m-file CAN Output'!L128="'-'","-",(IF('m-file CAN Output'!L128="","",'m-file CAN Output'!L128)))))</f>
        <v>-</v>
      </c>
      <c r="H135" s="13">
        <f>IF('m-file CAN Output'!H128="","",'m-file CAN Output'!H128)</f>
        <v>0</v>
      </c>
    </row>
    <row r="136" spans="1:8" s="166" customFormat="1" x14ac:dyDescent="0.3">
      <c r="A136" s="13">
        <v>135</v>
      </c>
      <c r="B136" s="13" t="str">
        <f>IF('m-file CAN Output'!C129="","//"&amp;'m-file CAN Output'!#REF!,'m-file CAN Output'!C129)</f>
        <v>CcEmsEngagement_Stat</v>
      </c>
      <c r="C136" s="13" t="str">
        <f>IF('m-file CAN Output'!D129="","",'m-file CAN Output'!D129)</f>
        <v>DAS_CcEngagement_Stat</v>
      </c>
      <c r="D136" s="13" t="str">
        <f>IF('m-file CAN Output'!B129="","",'m-file CAN Output'!B129)</f>
        <v>DAS_EMS</v>
      </c>
      <c r="E136" s="13" t="str">
        <f t="shared" si="3"/>
        <v>TX</v>
      </c>
      <c r="F136" s="1" t="str">
        <f>IF('m-file CAN Output'!F129="single","single",IF('m-file CAN Output'!F129="uint8","uint8",IF('m-file CAN Output'!F129="uint16","uint16","")))</f>
        <v>uint8</v>
      </c>
      <c r="G136" s="13" t="str">
        <f>IF('m-file CAN Output'!L129="[]","-",(IF('m-file CAN Output'!L129="'-'","-",(IF('m-file CAN Output'!L129="","",'m-file CAN Output'!L129)))))</f>
        <v>-</v>
      </c>
      <c r="H136" s="13">
        <f>IF('m-file CAN Output'!H129="","",'m-file CAN Output'!H129)</f>
        <v>0</v>
      </c>
    </row>
    <row r="137" spans="1:8" s="166" customFormat="1" x14ac:dyDescent="0.3">
      <c r="A137" s="13">
        <v>136</v>
      </c>
      <c r="B137" s="13" t="str">
        <f>IF('m-file CAN Output'!C130="","//"&amp;'m-file CAN Output'!#REF!,'m-file CAN Output'!C130)</f>
        <v>CcLimState_Stat</v>
      </c>
      <c r="C137" s="13" t="str">
        <f>IF('m-file CAN Output'!D130="","",'m-file CAN Output'!D130)</f>
        <v>DAS_CcLimState_Stat</v>
      </c>
      <c r="D137" s="13" t="str">
        <f>IF('m-file CAN Output'!B130="","",'m-file CAN Output'!B130)</f>
        <v>DAS_EMS</v>
      </c>
      <c r="E137" s="13" t="str">
        <f t="shared" si="3"/>
        <v>TX</v>
      </c>
      <c r="F137" s="1" t="str">
        <f>IF('m-file CAN Output'!F130="single","single",IF('m-file CAN Output'!F130="uint8","uint8",IF('m-file CAN Output'!F130="uint16","uint16","")))</f>
        <v>uint8</v>
      </c>
      <c r="G137" s="13" t="str">
        <f>IF('m-file CAN Output'!L130="[]","-",(IF('m-file CAN Output'!L130="'-'","-",(IF('m-file CAN Output'!L130="","",'m-file CAN Output'!L130)))))</f>
        <v>-</v>
      </c>
      <c r="H137" s="13">
        <f>IF('m-file CAN Output'!H130="","",'m-file CAN Output'!H130)</f>
        <v>0</v>
      </c>
    </row>
    <row r="138" spans="1:8" s="166" customFormat="1" x14ac:dyDescent="0.3">
      <c r="A138" s="13">
        <v>137</v>
      </c>
      <c r="B138" s="13" t="str">
        <f>IF('m-file CAN Output'!C131="","//"&amp;'m-file CAN Output'!#REF!,'m-file CAN Output'!C131)</f>
        <v>OSettCcTypeSts</v>
      </c>
      <c r="C138" s="13" t="str">
        <f>IF('m-file CAN Output'!D131="","",'m-file CAN Output'!D131)</f>
        <v>DAS_SettCcType_Stat</v>
      </c>
      <c r="D138" s="13" t="str">
        <f>IF('m-file CAN Output'!B131="","",'m-file CAN Output'!B131)</f>
        <v>DAS_FIU_Settings</v>
      </c>
      <c r="E138" s="13" t="str">
        <f t="shared" si="3"/>
        <v>TX</v>
      </c>
      <c r="F138" s="1" t="str">
        <f>IF('m-file CAN Output'!F131="single","single",IF('m-file CAN Output'!F131="uint8","uint8",IF('m-file CAN Output'!F131="uint16","uint16","")))</f>
        <v>uint8</v>
      </c>
      <c r="G138" s="13" t="str">
        <f>IF('m-file CAN Output'!L131="[]","-",(IF('m-file CAN Output'!L131="'-'","-",(IF('m-file CAN Output'!L131="","",'m-file CAN Output'!L131)))))</f>
        <v>-</v>
      </c>
      <c r="H138" s="13">
        <f>IF('m-file CAN Output'!H131="","",'m-file CAN Output'!H131)</f>
        <v>0</v>
      </c>
    </row>
    <row r="139" spans="1:8" s="166" customFormat="1" x14ac:dyDescent="0.3">
      <c r="A139" s="13">
        <v>138</v>
      </c>
      <c r="B139" s="13" t="str">
        <f>IF('m-file CAN Output'!C132="","//"&amp;'m-file CAN Output'!#REF!,'m-file CAN Output'!C132)</f>
        <v>OSettCcModeSts</v>
      </c>
      <c r="C139" s="13" t="str">
        <f>IF('m-file CAN Output'!D132="","",'m-file CAN Output'!D132)</f>
        <v>DAS_SettCcMode_Stat</v>
      </c>
      <c r="D139" s="13" t="str">
        <f>IF('m-file CAN Output'!B132="","",'m-file CAN Output'!B132)</f>
        <v>DAS_FIU_Settings</v>
      </c>
      <c r="E139" s="13" t="str">
        <f t="shared" si="3"/>
        <v>TX</v>
      </c>
      <c r="F139" s="1" t="str">
        <f>IF('m-file CAN Output'!F132="single","single",IF('m-file CAN Output'!F132="uint8","uint8",IF('m-file CAN Output'!F132="uint16","uint16","")))</f>
        <v>uint8</v>
      </c>
      <c r="G139" s="13" t="str">
        <f>IF('m-file CAN Output'!L132="[]","-",(IF('m-file CAN Output'!L132="'-'","-",(IF('m-file CAN Output'!L132="","",'m-file CAN Output'!L132)))))</f>
        <v>-</v>
      </c>
      <c r="H139" s="13">
        <f>IF('m-file CAN Output'!H132="","",'m-file CAN Output'!H132)</f>
        <v>0</v>
      </c>
    </row>
    <row r="140" spans="1:8" s="166" customFormat="1" x14ac:dyDescent="0.3">
      <c r="A140" s="13">
        <v>139</v>
      </c>
      <c r="B140" s="13" t="str">
        <f>IF('m-file CAN Output'!C133="","//"&amp;'m-file CAN Output'!#REF!,'m-file CAN Output'!C133)</f>
        <v>OSettCcSpdCorrectSts</v>
      </c>
      <c r="C140" s="13" t="str">
        <f>IF('m-file CAN Output'!D133="","",'m-file CAN Output'!D133)</f>
        <v>DAS_SettCcSpdCorrect_Stat</v>
      </c>
      <c r="D140" s="13" t="str">
        <f>IF('m-file CAN Output'!B133="","",'m-file CAN Output'!B133)</f>
        <v>DAS_FIU_Settings</v>
      </c>
      <c r="E140" s="13" t="str">
        <f t="shared" si="3"/>
        <v>TX</v>
      </c>
      <c r="F140" s="1" t="str">
        <f>IF('m-file CAN Output'!F133="single","single",IF('m-file CAN Output'!F133="uint8","uint8",IF('m-file CAN Output'!F133="uint16","uint16","")))</f>
        <v>uint8</v>
      </c>
      <c r="G140" s="13" t="str">
        <f>IF('m-file CAN Output'!L133="[]","-",(IF('m-file CAN Output'!L133="'-'","-",(IF('m-file CAN Output'!L133="","",'m-file CAN Output'!L133)))))</f>
        <v>-</v>
      </c>
      <c r="H140" s="13">
        <f>IF('m-file CAN Output'!H133="","",'m-file CAN Output'!H133)</f>
        <v>0</v>
      </c>
    </row>
    <row r="141" spans="1:8" s="166" customFormat="1" x14ac:dyDescent="0.3">
      <c r="A141" s="13">
        <v>140</v>
      </c>
      <c r="B141" s="13" t="str">
        <f>IF('m-file CAN Output'!C134="","//"&amp;'m-file CAN Output'!#REF!,'m-file CAN Output'!C134)</f>
        <v>OSettAslaSts</v>
      </c>
      <c r="C141" s="13" t="str">
        <f>IF('m-file CAN Output'!D134="","",'m-file CAN Output'!D134)</f>
        <v>DAS_SettAsla_Stat</v>
      </c>
      <c r="D141" s="13" t="str">
        <f>IF('m-file CAN Output'!B134="","",'m-file CAN Output'!B134)</f>
        <v>DAS_FIU_Settings</v>
      </c>
      <c r="E141" s="13" t="str">
        <f t="shared" si="3"/>
        <v>TX</v>
      </c>
      <c r="F141" s="1" t="str">
        <f>IF('m-file CAN Output'!F134="single","single",IF('m-file CAN Output'!F134="uint8","uint8",IF('m-file CAN Output'!F134="uint16","uint16","")))</f>
        <v>uint8</v>
      </c>
      <c r="G141" s="13" t="str">
        <f>IF('m-file CAN Output'!L134="[]","-",(IF('m-file CAN Output'!L134="'-'","-",(IF('m-file CAN Output'!L134="","",'m-file CAN Output'!L134)))))</f>
        <v>-</v>
      </c>
      <c r="H141" s="13">
        <f>IF('m-file CAN Output'!H134="","",'m-file CAN Output'!H134)</f>
        <v>0</v>
      </c>
    </row>
    <row r="142" spans="1:8" s="166" customFormat="1" x14ac:dyDescent="0.3">
      <c r="A142" s="13">
        <v>141</v>
      </c>
      <c r="B142" s="13" t="str">
        <f>IF('m-file CAN Output'!C135="","//"&amp;'m-file CAN Output'!#REF!,'m-file CAN Output'!C135)</f>
        <v>OSettAslaOverCmd</v>
      </c>
      <c r="C142" s="13" t="str">
        <f>IF('m-file CAN Output'!D135="","",'m-file CAN Output'!D135)</f>
        <v>DAS_SettAslaOver_Stat</v>
      </c>
      <c r="D142" s="13" t="str">
        <f>IF('m-file CAN Output'!B135="","",'m-file CAN Output'!B135)</f>
        <v>DAS_FIU_Settings</v>
      </c>
      <c r="E142" s="13" t="str">
        <f t="shared" si="3"/>
        <v>TX</v>
      </c>
      <c r="F142" s="1" t="str">
        <f>IF('m-file CAN Output'!F135="single","single",IF('m-file CAN Output'!F135="uint8","uint8",IF('m-file CAN Output'!F135="uint16","uint16","")))</f>
        <v>uint8</v>
      </c>
      <c r="G142" s="13" t="str">
        <f>IF('m-file CAN Output'!L135="[]","-",(IF('m-file CAN Output'!L135="'-'","-",(IF('m-file CAN Output'!L135="","",'m-file CAN Output'!L135)))))</f>
        <v>-</v>
      </c>
      <c r="H142" s="13">
        <f>IF('m-file CAN Output'!H135="","",'m-file CAN Output'!H135)</f>
        <v>0</v>
      </c>
    </row>
    <row r="143" spans="1:8" s="166" customFormat="1" x14ac:dyDescent="0.3">
      <c r="A143" s="13">
        <v>142</v>
      </c>
      <c r="B143" s="13" t="str">
        <f>IF('m-file CAN Output'!C136="","//"&amp;'m-file CAN Output'!#REF!,'m-file CAN Output'!C136)</f>
        <v>OSettLkaSts</v>
      </c>
      <c r="C143" s="13" t="str">
        <f>IF('m-file CAN Output'!D136="","",'m-file CAN Output'!D136)</f>
        <v>DAS_SettLka_Stat</v>
      </c>
      <c r="D143" s="13" t="str">
        <f>IF('m-file CAN Output'!B136="","",'m-file CAN Output'!B136)</f>
        <v>DAS_FIU_Settings</v>
      </c>
      <c r="E143" s="13" t="str">
        <f t="shared" si="3"/>
        <v>TX</v>
      </c>
      <c r="F143" s="1" t="str">
        <f>IF('m-file CAN Output'!F136="single","single",IF('m-file CAN Output'!F136="uint8","uint8",IF('m-file CAN Output'!F136="uint16","uint16","")))</f>
        <v>uint8</v>
      </c>
      <c r="G143" s="13" t="str">
        <f>IF('m-file CAN Output'!L136="[]","-",(IF('m-file CAN Output'!L136="'-'","-",(IF('m-file CAN Output'!L136="","",'m-file CAN Output'!L136)))))</f>
        <v>-</v>
      </c>
      <c r="H143" s="13">
        <f>IF('m-file CAN Output'!H136="","",'m-file CAN Output'!H136)</f>
        <v>0</v>
      </c>
    </row>
    <row r="144" spans="1:8" s="166" customFormat="1" x14ac:dyDescent="0.3">
      <c r="A144" s="13">
        <v>143</v>
      </c>
      <c r="B144" s="13" t="str">
        <f>IF('m-file CAN Output'!C137="","//"&amp;'m-file CAN Output'!#REF!,'m-file CAN Output'!C137)</f>
        <v>OSettFcwSts</v>
      </c>
      <c r="C144" s="13" t="str">
        <f>IF('m-file CAN Output'!D137="","",'m-file CAN Output'!D137)</f>
        <v>DAS_SettFcw_Stat</v>
      </c>
      <c r="D144" s="13" t="str">
        <f>IF('m-file CAN Output'!B137="","",'m-file CAN Output'!B137)</f>
        <v>DAS_FIU_Settings</v>
      </c>
      <c r="E144" s="13" t="str">
        <f t="shared" si="3"/>
        <v>TX</v>
      </c>
      <c r="F144" s="1" t="str">
        <f>IF('m-file CAN Output'!F137="single","single",IF('m-file CAN Output'!F137="uint8","uint8",IF('m-file CAN Output'!F137="uint16","uint16","")))</f>
        <v>uint8</v>
      </c>
      <c r="G144" s="13" t="str">
        <f>IF('m-file CAN Output'!L137="[]","-",(IF('m-file CAN Output'!L137="'-'","-",(IF('m-file CAN Output'!L137="","",'m-file CAN Output'!L137)))))</f>
        <v>-</v>
      </c>
      <c r="H144" s="13">
        <f>IF('m-file CAN Output'!H137="","",'m-file CAN Output'!H137)</f>
        <v>0</v>
      </c>
    </row>
    <row r="145" spans="1:8" s="166" customFormat="1" x14ac:dyDescent="0.3">
      <c r="A145" s="13">
        <v>144</v>
      </c>
      <c r="B145" s="13" t="str">
        <f>IF('m-file CAN Output'!C138="","//"&amp;'m-file CAN Output'!#REF!,'m-file CAN Output'!C138)</f>
        <v>OSettFcwModeSts</v>
      </c>
      <c r="C145" s="13" t="str">
        <f>IF('m-file CAN Output'!D138="","",'m-file CAN Output'!D138)</f>
        <v>DAS_SettFcwMode_Stat</v>
      </c>
      <c r="D145" s="13" t="str">
        <f>IF('m-file CAN Output'!B138="","",'m-file CAN Output'!B138)</f>
        <v>DAS_FIU_Settings</v>
      </c>
      <c r="E145" s="13" t="str">
        <f t="shared" si="3"/>
        <v>TX</v>
      </c>
      <c r="F145" s="1" t="str">
        <f>IF('m-file CAN Output'!F138="single","single",IF('m-file CAN Output'!F138="uint8","uint8",IF('m-file CAN Output'!F138="uint16","uint16","")))</f>
        <v>uint8</v>
      </c>
      <c r="G145" s="13" t="str">
        <f>IF('m-file CAN Output'!L138="[]","-",(IF('m-file CAN Output'!L138="'-'","-",(IF('m-file CAN Output'!L138="","",'m-file CAN Output'!L138)))))</f>
        <v>-</v>
      </c>
      <c r="H145" s="13">
        <f>IF('m-file CAN Output'!H138="","",'m-file CAN Output'!H138)</f>
        <v>0</v>
      </c>
    </row>
    <row r="146" spans="1:8" s="166" customFormat="1" x14ac:dyDescent="0.3">
      <c r="A146" s="13">
        <v>145</v>
      </c>
      <c r="B146" s="13" t="str">
        <f>IF('m-file CAN Output'!C139="","//"&amp;'m-file CAN Output'!#REF!,'m-file CAN Output'!C139)</f>
        <v>OSettFcwVibrationSts</v>
      </c>
      <c r="C146" s="13" t="str">
        <f>IF('m-file CAN Output'!D139="","",'m-file CAN Output'!D139)</f>
        <v>DAS_SettFcwVibration_Stat</v>
      </c>
      <c r="D146" s="13" t="str">
        <f>IF('m-file CAN Output'!B139="","",'m-file CAN Output'!B139)</f>
        <v>DAS_FIU_Settings</v>
      </c>
      <c r="E146" s="13" t="str">
        <f t="shared" si="3"/>
        <v>TX</v>
      </c>
      <c r="F146" s="1" t="str">
        <f>IF('m-file CAN Output'!F139="single","single",IF('m-file CAN Output'!F139="uint8","uint8",IF('m-file CAN Output'!F139="uint16","uint16","")))</f>
        <v>uint8</v>
      </c>
      <c r="G146" s="13" t="str">
        <f>IF('m-file CAN Output'!L139="[]","-",(IF('m-file CAN Output'!L139="'-'","-",(IF('m-file CAN Output'!L139="","",'m-file CAN Output'!L139)))))</f>
        <v>-</v>
      </c>
      <c r="H146" s="13">
        <f>IF('m-file CAN Output'!H139="","",'m-file CAN Output'!H139)</f>
        <v>0</v>
      </c>
    </row>
    <row r="147" spans="1:8" s="166" customFormat="1" x14ac:dyDescent="0.3">
      <c r="A147" s="13">
        <v>146</v>
      </c>
      <c r="B147" s="13" t="str">
        <f>IF('m-file CAN Output'!C140="","//"&amp;'m-file CAN Output'!#REF!,'m-file CAN Output'!C140)</f>
        <v>OSettAebSts</v>
      </c>
      <c r="C147" s="13" t="str">
        <f>IF('m-file CAN Output'!D140="","",'m-file CAN Output'!D140)</f>
        <v>DAS_SettAeb_Stat</v>
      </c>
      <c r="D147" s="13" t="str">
        <f>IF('m-file CAN Output'!B140="","",'m-file CAN Output'!B140)</f>
        <v>DAS_FIU_Settings</v>
      </c>
      <c r="E147" s="13" t="str">
        <f t="shared" si="3"/>
        <v>TX</v>
      </c>
      <c r="F147" s="1" t="str">
        <f>IF('m-file CAN Output'!F140="single","single",IF('m-file CAN Output'!F140="uint8","uint8",IF('m-file CAN Output'!F140="uint16","uint16","")))</f>
        <v>uint8</v>
      </c>
      <c r="G147" s="13" t="str">
        <f>IF('m-file CAN Output'!L140="[]","-",(IF('m-file CAN Output'!L140="'-'","-",(IF('m-file CAN Output'!L140="","",'m-file CAN Output'!L140)))))</f>
        <v>-</v>
      </c>
      <c r="H147" s="13">
        <f>IF('m-file CAN Output'!H140="","",'m-file CAN Output'!H140)</f>
        <v>0</v>
      </c>
    </row>
    <row r="148" spans="1:8" s="166" customFormat="1" x14ac:dyDescent="0.3">
      <c r="A148" s="13">
        <v>147</v>
      </c>
      <c r="B148" s="13" t="e">
        <f>IF('m-file CAN Output'!#REF!="","//"&amp;'m-file CAN Output'!#REF!,'m-file CAN Output'!#REF!)</f>
        <v>#REF!</v>
      </c>
      <c r="C148" s="13" t="e">
        <f>IF('m-file CAN Output'!#REF!="","",'m-file CAN Output'!#REF!)</f>
        <v>#REF!</v>
      </c>
      <c r="D148" s="13" t="e">
        <f>IF('m-file CAN Output'!#REF!="","",'m-file CAN Output'!#REF!)</f>
        <v>#REF!</v>
      </c>
      <c r="E148" s="13" t="e">
        <f t="shared" si="3"/>
        <v>#REF!</v>
      </c>
      <c r="F148" s="1" t="e">
        <f>IF('m-file CAN Output'!#REF!="single","single",IF('m-file CAN Output'!#REF!="uint8","uint8",IF('m-file CAN Output'!#REF!="uint16","uint16","")))</f>
        <v>#REF!</v>
      </c>
      <c r="G148" s="13" t="e">
        <f>IF('m-file CAN Output'!#REF!="[]","-",(IF('m-file CAN Output'!#REF!="'-'","-",(IF('m-file CAN Output'!#REF!="","",'m-file CAN Output'!#REF!)))))</f>
        <v>#REF!</v>
      </c>
      <c r="H148" s="13" t="e">
        <f>IF('m-file CAN Output'!#REF!="","",'m-file CAN Output'!#REF!)</f>
        <v>#REF!</v>
      </c>
    </row>
    <row r="149" spans="1:8" s="166" customFormat="1" x14ac:dyDescent="0.3">
      <c r="A149" s="13">
        <v>148</v>
      </c>
      <c r="B149" s="13" t="str">
        <f>IF('m-file CAN Output'!C141="","//"&amp;'m-file CAN Output'!#REF!,'m-file CAN Output'!C141)</f>
        <v>OSettLccSts</v>
      </c>
      <c r="C149" s="13" t="str">
        <f>IF('m-file CAN Output'!D141="","",'m-file CAN Output'!D141)</f>
        <v>DAS_SettLcc_Stat</v>
      </c>
      <c r="D149" s="13" t="str">
        <f>IF('m-file CAN Output'!B141="","",'m-file CAN Output'!B141)</f>
        <v>DAS_FIU_Settings</v>
      </c>
      <c r="E149" s="13" t="str">
        <f t="shared" si="3"/>
        <v>TX</v>
      </c>
      <c r="F149" s="1" t="str">
        <f>IF('m-file CAN Output'!F141="single","single",IF('m-file CAN Output'!F141="uint8","uint8",IF('m-file CAN Output'!F141="uint16","uint16","")))</f>
        <v>uint8</v>
      </c>
      <c r="G149" s="13" t="str">
        <f>IF('m-file CAN Output'!L141="[]","-",(IF('m-file CAN Output'!L141="'-'","-",(IF('m-file CAN Output'!L141="","",'m-file CAN Output'!L141)))))</f>
        <v>-</v>
      </c>
      <c r="H149" s="13">
        <f>IF('m-file CAN Output'!H141="","",'m-file CAN Output'!H141)</f>
        <v>0</v>
      </c>
    </row>
    <row r="150" spans="1:8" s="166" customFormat="1" x14ac:dyDescent="0.3">
      <c r="A150" s="13">
        <v>149</v>
      </c>
      <c r="B150" s="13" t="str">
        <f>IF('m-file CAN Output'!C142="","//"&amp;'m-file CAN Output'!#REF!,'m-file CAN Output'!C142)</f>
        <v>OSettLccModeSts</v>
      </c>
      <c r="C150" s="13" t="str">
        <f>IF('m-file CAN Output'!D142="","",'m-file CAN Output'!D142)</f>
        <v>DAS_SettLccMode_Stat</v>
      </c>
      <c r="D150" s="13" t="str">
        <f>IF('m-file CAN Output'!B142="","",'m-file CAN Output'!B142)</f>
        <v>DAS_FIU_Settings</v>
      </c>
      <c r="E150" s="13" t="str">
        <f t="shared" si="3"/>
        <v>TX</v>
      </c>
      <c r="F150" s="1" t="str">
        <f>IF('m-file CAN Output'!F142="single","single",IF('m-file CAN Output'!F142="uint8","uint8",IF('m-file CAN Output'!F142="uint16","uint16","")))</f>
        <v>uint8</v>
      </c>
      <c r="G150" s="13" t="str">
        <f>IF('m-file CAN Output'!L142="[]","-",(IF('m-file CAN Output'!L142="'-'","-",(IF('m-file CAN Output'!L142="","",'m-file CAN Output'!L142)))))</f>
        <v>-</v>
      </c>
      <c r="H150" s="13">
        <f>IF('m-file CAN Output'!H142="","",'m-file CAN Output'!H142)</f>
        <v>0</v>
      </c>
    </row>
    <row r="151" spans="1:8" s="166" customFormat="1" x14ac:dyDescent="0.3">
      <c r="A151" s="13">
        <v>150</v>
      </c>
      <c r="B151" s="13" t="str">
        <f>IF('m-file CAN Output'!C143="","//"&amp;'m-file CAN Output'!#REF!,'m-file CAN Output'!C143)</f>
        <v>OSettLccVibrationSts</v>
      </c>
      <c r="C151" s="13" t="str">
        <f>IF('m-file CAN Output'!D143="","",'m-file CAN Output'!D143)</f>
        <v>DAS_SettLccVibration_Stat</v>
      </c>
      <c r="D151" s="13" t="str">
        <f>IF('m-file CAN Output'!B143="","",'m-file CAN Output'!B143)</f>
        <v>DAS_FIU_Settings</v>
      </c>
      <c r="E151" s="13" t="str">
        <f t="shared" si="3"/>
        <v>TX</v>
      </c>
      <c r="F151" s="1" t="str">
        <f>IF('m-file CAN Output'!F143="single","single",IF('m-file CAN Output'!F143="uint8","uint8",IF('m-file CAN Output'!F143="uint16","uint16","")))</f>
        <v>uint8</v>
      </c>
      <c r="G151" s="13" t="str">
        <f>IF('m-file CAN Output'!L143="[]","-",(IF('m-file CAN Output'!L143="'-'","-",(IF('m-file CAN Output'!L143="","",'m-file CAN Output'!L143)))))</f>
        <v>-</v>
      </c>
      <c r="H151" s="13">
        <f>IF('m-file CAN Output'!H143="","",'m-file CAN Output'!H143)</f>
        <v>0</v>
      </c>
    </row>
    <row r="152" spans="1:8" s="166" customFormat="1" x14ac:dyDescent="0.3">
      <c r="A152" s="13">
        <v>151</v>
      </c>
      <c r="B152" s="13" t="str">
        <f>IF('m-file CAN Output'!C144="","//"&amp;'m-file CAN Output'!#REF!,'m-file CAN Output'!C144)</f>
        <v>OSettLccSoundSts</v>
      </c>
      <c r="C152" s="13" t="str">
        <f>IF('m-file CAN Output'!D144="","",'m-file CAN Output'!D144)</f>
        <v>DAS_SettLccSound_Stat</v>
      </c>
      <c r="D152" s="13" t="str">
        <f>IF('m-file CAN Output'!B144="","",'m-file CAN Output'!B144)</f>
        <v>DAS_FIU_Settings</v>
      </c>
      <c r="E152" s="13" t="str">
        <f t="shared" si="3"/>
        <v>TX</v>
      </c>
      <c r="F152" s="1" t="str">
        <f>IF('m-file CAN Output'!F144="single","single",IF('m-file CAN Output'!F144="uint8","uint8",IF('m-file CAN Output'!F144="uint16","uint16","")))</f>
        <v>uint8</v>
      </c>
      <c r="G152" s="13" t="str">
        <f>IF('m-file CAN Output'!L144="[]","-",(IF('m-file CAN Output'!L144="'-'","-",(IF('m-file CAN Output'!L144="","",'m-file CAN Output'!L144)))))</f>
        <v>-</v>
      </c>
      <c r="H152" s="13">
        <f>IF('m-file CAN Output'!H144="","",'m-file CAN Output'!H144)</f>
        <v>0</v>
      </c>
    </row>
    <row r="153" spans="1:8" s="166" customFormat="1" x14ac:dyDescent="0.3">
      <c r="A153" s="13">
        <v>152</v>
      </c>
      <c r="B153" s="13" t="str">
        <f>IF('m-file CAN Output'!C145="","//"&amp;'m-file CAN Output'!#REF!,'m-file CAN Output'!C145)</f>
        <v>OSettAlccSts</v>
      </c>
      <c r="C153" s="13" t="str">
        <f>IF('m-file CAN Output'!D145="","",'m-file CAN Output'!D145)</f>
        <v>DAS_SettAlcc_Stat</v>
      </c>
      <c r="D153" s="13" t="str">
        <f>IF('m-file CAN Output'!B145="","",'m-file CAN Output'!B145)</f>
        <v>DAS_FIU_Settings</v>
      </c>
      <c r="E153" s="13" t="str">
        <f t="shared" si="3"/>
        <v>TX</v>
      </c>
      <c r="F153" s="1" t="str">
        <f>IF('m-file CAN Output'!F145="single","single",IF('m-file CAN Output'!F145="uint8","uint8",IF('m-file CAN Output'!F145="uint16","uint16","")))</f>
        <v>uint8</v>
      </c>
      <c r="G153" s="13" t="str">
        <f>IF('m-file CAN Output'!L145="[]","-",(IF('m-file CAN Output'!L145="'-'","-",(IF('m-file CAN Output'!L145="","",'m-file CAN Output'!L145)))))</f>
        <v>-</v>
      </c>
      <c r="H153" s="13">
        <f>IF('m-file CAN Output'!H145="","",'m-file CAN Output'!H145)</f>
        <v>0</v>
      </c>
    </row>
    <row r="154" spans="1:8" s="166" customFormat="1" x14ac:dyDescent="0.3">
      <c r="A154" s="13">
        <v>153</v>
      </c>
      <c r="B154" s="13" t="str">
        <f>IF('m-file CAN Output'!C146="","//"&amp;'m-file CAN Output'!#REF!,'m-file CAN Output'!C146)</f>
        <v>OSettDowSts</v>
      </c>
      <c r="C154" s="13" t="str">
        <f>IF('m-file CAN Output'!D146="","",'m-file CAN Output'!D146)</f>
        <v>DAS_SettDow_Stat</v>
      </c>
      <c r="D154" s="13" t="str">
        <f>IF('m-file CAN Output'!B146="","",'m-file CAN Output'!B146)</f>
        <v>DAS_FIU_Settings</v>
      </c>
      <c r="E154" s="13" t="str">
        <f t="shared" si="3"/>
        <v>TX</v>
      </c>
      <c r="F154" s="1" t="str">
        <f>IF('m-file CAN Output'!F146="single","single",IF('m-file CAN Output'!F146="uint8","uint8",IF('m-file CAN Output'!F146="uint16","uint16","")))</f>
        <v>uint8</v>
      </c>
      <c r="G154" s="13" t="str">
        <f>IF('m-file CAN Output'!L146="[]","-",(IF('m-file CAN Output'!L146="'-'","-",(IF('m-file CAN Output'!L146="","",'m-file CAN Output'!L146)))))</f>
        <v>-</v>
      </c>
      <c r="H154" s="13">
        <f>IF('m-file CAN Output'!H146="","",'m-file CAN Output'!H146)</f>
        <v>0</v>
      </c>
    </row>
    <row r="155" spans="1:8" s="166" customFormat="1" x14ac:dyDescent="0.3">
      <c r="A155" s="13">
        <v>154</v>
      </c>
      <c r="B155" s="13" t="str">
        <f>IF('m-file CAN Output'!C147="","//"&amp;'m-file CAN Output'!#REF!,'m-file CAN Output'!C147)</f>
        <v>OSettDowSoundSts</v>
      </c>
      <c r="C155" s="13" t="str">
        <f>IF('m-file CAN Output'!D147="","",'m-file CAN Output'!D147)</f>
        <v>DAS_SettDowSound_Stat</v>
      </c>
      <c r="D155" s="13" t="str">
        <f>IF('m-file CAN Output'!B147="","",'m-file CAN Output'!B147)</f>
        <v>DAS_FIU_Settings</v>
      </c>
      <c r="E155" s="13" t="str">
        <f t="shared" si="3"/>
        <v>TX</v>
      </c>
      <c r="F155" s="1" t="str">
        <f>IF('m-file CAN Output'!F147="single","single",IF('m-file CAN Output'!F147="uint8","uint8",IF('m-file CAN Output'!F147="uint16","uint16","")))</f>
        <v>uint8</v>
      </c>
      <c r="G155" s="13" t="str">
        <f>IF('m-file CAN Output'!L147="[]","-",(IF('m-file CAN Output'!L147="'-'","-",(IF('m-file CAN Output'!L147="","",'m-file CAN Output'!L147)))))</f>
        <v>-</v>
      </c>
      <c r="H155" s="13">
        <f>IF('m-file CAN Output'!H147="","",'m-file CAN Output'!H147)</f>
        <v>0</v>
      </c>
    </row>
    <row r="156" spans="1:8" s="166" customFormat="1" x14ac:dyDescent="0.3">
      <c r="A156" s="13">
        <v>155</v>
      </c>
      <c r="B156" s="13" t="str">
        <f>IF('m-file CAN Output'!C148="","//"&amp;'m-file CAN Output'!#REF!,'m-file CAN Output'!C148)</f>
        <v>OSettLdwSts</v>
      </c>
      <c r="C156" s="13" t="str">
        <f>IF('m-file CAN Output'!D148="","",'m-file CAN Output'!D148)</f>
        <v>DAS_SettLdw_Stat</v>
      </c>
      <c r="D156" s="13" t="str">
        <f>IF('m-file CAN Output'!B148="","",'m-file CAN Output'!B148)</f>
        <v>DAS_FIU_Settings</v>
      </c>
      <c r="E156" s="13" t="str">
        <f t="shared" si="3"/>
        <v>TX</v>
      </c>
      <c r="F156" s="1" t="str">
        <f>IF('m-file CAN Output'!F148="single","single",IF('m-file CAN Output'!F148="uint8","uint8",IF('m-file CAN Output'!F148="uint16","uint16","")))</f>
        <v>uint8</v>
      </c>
      <c r="G156" s="13" t="str">
        <f>IF('m-file CAN Output'!L148="[]","-",(IF('m-file CAN Output'!L148="'-'","-",(IF('m-file CAN Output'!L148="","",'m-file CAN Output'!L148)))))</f>
        <v>-</v>
      </c>
      <c r="H156" s="13">
        <f>IF('m-file CAN Output'!H148="","",'m-file CAN Output'!H148)</f>
        <v>0</v>
      </c>
    </row>
    <row r="157" spans="1:8" s="166" customFormat="1" x14ac:dyDescent="0.3">
      <c r="A157" s="13">
        <v>156</v>
      </c>
      <c r="B157" s="13" t="str">
        <f>IF('m-file CAN Output'!C149="","//"&amp;'m-file CAN Output'!#REF!,'m-file CAN Output'!C149)</f>
        <v>OSettLdwModeSts</v>
      </c>
      <c r="C157" s="13" t="str">
        <f>IF('m-file CAN Output'!D149="","",'m-file CAN Output'!D149)</f>
        <v>DAS_SettLdwMode_Stat</v>
      </c>
      <c r="D157" s="13" t="str">
        <f>IF('m-file CAN Output'!B149="","",'m-file CAN Output'!B149)</f>
        <v>DAS_FIU_Settings</v>
      </c>
      <c r="E157" s="13" t="str">
        <f t="shared" si="3"/>
        <v>TX</v>
      </c>
      <c r="F157" s="1" t="str">
        <f>IF('m-file CAN Output'!F149="single","single",IF('m-file CAN Output'!F149="uint8","uint8",IF('m-file CAN Output'!F149="uint16","uint16","")))</f>
        <v>uint8</v>
      </c>
      <c r="G157" s="13" t="str">
        <f>IF('m-file CAN Output'!L149="[]","-",(IF('m-file CAN Output'!L149="'-'","-",(IF('m-file CAN Output'!L149="","",'m-file CAN Output'!L149)))))</f>
        <v>-</v>
      </c>
      <c r="H157" s="13">
        <f>IF('m-file CAN Output'!H149="","",'m-file CAN Output'!H149)</f>
        <v>0</v>
      </c>
    </row>
    <row r="158" spans="1:8" s="166" customFormat="1" x14ac:dyDescent="0.3">
      <c r="A158" s="13">
        <v>157</v>
      </c>
      <c r="B158" s="13" t="str">
        <f>IF('m-file CAN Output'!C150="","//"&amp;'m-file CAN Output'!#REF!,'m-file CAN Output'!C150)</f>
        <v>OSettLdwVibrationSts</v>
      </c>
      <c r="C158" s="13" t="str">
        <f>IF('m-file CAN Output'!D150="","",'m-file CAN Output'!D150)</f>
        <v>DAS_SettLdwVibration_Stat</v>
      </c>
      <c r="D158" s="13" t="str">
        <f>IF('m-file CAN Output'!B150="","",'m-file CAN Output'!B150)</f>
        <v>DAS_FIU_Settings</v>
      </c>
      <c r="E158" s="13" t="str">
        <f t="shared" si="3"/>
        <v>TX</v>
      </c>
      <c r="F158" s="1" t="str">
        <f>IF('m-file CAN Output'!F150="single","single",IF('m-file CAN Output'!F150="uint8","uint8",IF('m-file CAN Output'!F150="uint16","uint16","")))</f>
        <v>uint8</v>
      </c>
      <c r="G158" s="13" t="str">
        <f>IF('m-file CAN Output'!L150="[]","-",(IF('m-file CAN Output'!L150="'-'","-",(IF('m-file CAN Output'!L150="","",'m-file CAN Output'!L150)))))</f>
        <v>-</v>
      </c>
      <c r="H158" s="13">
        <f>IF('m-file CAN Output'!H150="","",'m-file CAN Output'!H150)</f>
        <v>0</v>
      </c>
    </row>
    <row r="159" spans="1:8" s="166" customFormat="1" x14ac:dyDescent="0.3">
      <c r="A159" s="13">
        <v>158</v>
      </c>
      <c r="B159" s="13" t="str">
        <f>IF('m-file CAN Output'!C151="","//"&amp;'m-file CAN Output'!#REF!,'m-file CAN Output'!C151)</f>
        <v>OSettLdwSoundSts</v>
      </c>
      <c r="C159" s="13" t="str">
        <f>IF('m-file CAN Output'!D151="","",'m-file CAN Output'!D151)</f>
        <v>DAS_SettLdwSound_Stat</v>
      </c>
      <c r="D159" s="13" t="str">
        <f>IF('m-file CAN Output'!B151="","",'m-file CAN Output'!B151)</f>
        <v>DAS_FIU_Settings</v>
      </c>
      <c r="E159" s="13" t="str">
        <f t="shared" si="3"/>
        <v>TX</v>
      </c>
      <c r="F159" s="1" t="str">
        <f>IF('m-file CAN Output'!F151="single","single",IF('m-file CAN Output'!F151="uint8","uint8",IF('m-file CAN Output'!F151="uint16","uint16","")))</f>
        <v>uint8</v>
      </c>
      <c r="G159" s="13" t="str">
        <f>IF('m-file CAN Output'!L151="[]","-",(IF('m-file CAN Output'!L151="'-'","-",(IF('m-file CAN Output'!L151="","",'m-file CAN Output'!L151)))))</f>
        <v>-</v>
      </c>
      <c r="H159" s="13">
        <f>IF('m-file CAN Output'!H151="","",'m-file CAN Output'!H151)</f>
        <v>0</v>
      </c>
    </row>
    <row r="160" spans="1:8" s="166" customFormat="1" x14ac:dyDescent="0.3">
      <c r="A160" s="13">
        <v>159</v>
      </c>
      <c r="B160" s="13" t="str">
        <f>IF('m-file CAN Output'!C152="","//"&amp;'m-file CAN Output'!#REF!,'m-file CAN Output'!C152)</f>
        <v>OSettLdpSts</v>
      </c>
      <c r="C160" s="13" t="str">
        <f>IF('m-file CAN Output'!D152="","",'m-file CAN Output'!D152)</f>
        <v>DAS_SettLdp_Stat</v>
      </c>
      <c r="D160" s="13" t="str">
        <f>IF('m-file CAN Output'!B152="","",'m-file CAN Output'!B152)</f>
        <v>DAS_FIU_Settings</v>
      </c>
      <c r="E160" s="13" t="str">
        <f t="shared" si="3"/>
        <v>TX</v>
      </c>
      <c r="F160" s="1" t="str">
        <f>IF('m-file CAN Output'!F152="single","single",IF('m-file CAN Output'!F152="uint8","uint8",IF('m-file CAN Output'!F152="uint16","uint16","")))</f>
        <v>uint8</v>
      </c>
      <c r="G160" s="13" t="str">
        <f>IF('m-file CAN Output'!L152="[]","-",(IF('m-file CAN Output'!L152="'-'","-",(IF('m-file CAN Output'!L152="","",'m-file CAN Output'!L152)))))</f>
        <v>-</v>
      </c>
      <c r="H160" s="13">
        <f>IF('m-file CAN Output'!H152="","",'m-file CAN Output'!H152)</f>
        <v>0</v>
      </c>
    </row>
    <row r="161" spans="1:8" s="166" customFormat="1" x14ac:dyDescent="0.3">
      <c r="A161" s="13">
        <v>160</v>
      </c>
      <c r="B161" s="13" t="str">
        <f>IF('m-file CAN Output'!C153="","//"&amp;'m-file CAN Output'!#REF!,'m-file CAN Output'!C153)</f>
        <v>OSettTsrSts</v>
      </c>
      <c r="C161" s="13" t="str">
        <f>IF('m-file CAN Output'!D153="","",'m-file CAN Output'!D153)</f>
        <v>DAS_SettTsr_Stat</v>
      </c>
      <c r="D161" s="13" t="str">
        <f>IF('m-file CAN Output'!B153="","",'m-file CAN Output'!B153)</f>
        <v>DAS_FIU_Settings</v>
      </c>
      <c r="E161" s="13" t="str">
        <f t="shared" si="3"/>
        <v>TX</v>
      </c>
      <c r="F161" s="1" t="str">
        <f>IF('m-file CAN Output'!F153="single","single",IF('m-file CAN Output'!F153="uint8","uint8",IF('m-file CAN Output'!F153="uint16","uint16","")))</f>
        <v>uint8</v>
      </c>
      <c r="G161" s="13" t="str">
        <f>IF('m-file CAN Output'!L153="[]","-",(IF('m-file CAN Output'!L153="'-'","-",(IF('m-file CAN Output'!L153="","",'m-file CAN Output'!L153)))))</f>
        <v>-</v>
      </c>
      <c r="H161" s="13">
        <f>IF('m-file CAN Output'!H153="","",'m-file CAN Output'!H153)</f>
        <v>0</v>
      </c>
    </row>
    <row r="162" spans="1:8" s="166" customFormat="1" x14ac:dyDescent="0.3">
      <c r="A162" s="13">
        <v>161</v>
      </c>
      <c r="B162" s="13" t="str">
        <f>IF('m-file CAN Output'!C154="","//"&amp;'m-file CAN Output'!#REF!,'m-file CAN Output'!C154)</f>
        <v>OSettAaSts</v>
      </c>
      <c r="C162" s="13" t="str">
        <f>IF('m-file CAN Output'!D154="","",'m-file CAN Output'!D154)</f>
        <v>DAS_SettAa_Stat</v>
      </c>
      <c r="D162" s="13" t="str">
        <f>IF('m-file CAN Output'!B154="","",'m-file CAN Output'!B154)</f>
        <v>DAS_FIU_Settings</v>
      </c>
      <c r="E162" s="13" t="str">
        <f t="shared" si="3"/>
        <v>TX</v>
      </c>
      <c r="F162" s="1" t="str">
        <f>IF('m-file CAN Output'!F154="single","single",IF('m-file CAN Output'!F154="uint8","uint8",IF('m-file CAN Output'!F154="uint16","uint16","")))</f>
        <v>uint8</v>
      </c>
      <c r="G162" s="13" t="str">
        <f>IF('m-file CAN Output'!L154="[]","-",(IF('m-file CAN Output'!L154="'-'","-",(IF('m-file CAN Output'!L154="","",'m-file CAN Output'!L154)))))</f>
        <v>-</v>
      </c>
      <c r="H162" s="13">
        <f>IF('m-file CAN Output'!H154="","",'m-file CAN Output'!H154)</f>
        <v>0</v>
      </c>
    </row>
    <row r="163" spans="1:8" s="166" customFormat="1" x14ac:dyDescent="0.3">
      <c r="A163" s="13">
        <v>162</v>
      </c>
      <c r="B163" s="13" t="str">
        <f>IF('m-file CAN Output'!C155="","//"&amp;'m-file CAN Output'!#REF!,'m-file CAN Output'!C155)</f>
        <v>OSettAaModeSts</v>
      </c>
      <c r="C163" s="13" t="str">
        <f>IF('m-file CAN Output'!D155="","",'m-file CAN Output'!D155)</f>
        <v>DAS_SettAaMode_Stat</v>
      </c>
      <c r="D163" s="13" t="str">
        <f>IF('m-file CAN Output'!B155="","",'m-file CAN Output'!B155)</f>
        <v>DAS_FIU_Settings</v>
      </c>
      <c r="E163" s="13" t="str">
        <f t="shared" si="3"/>
        <v>TX</v>
      </c>
      <c r="F163" s="1" t="str">
        <f>IF('m-file CAN Output'!F155="single","single",IF('m-file CAN Output'!F155="uint8","uint8",IF('m-file CAN Output'!F155="uint16","uint16","")))</f>
        <v>uint8</v>
      </c>
      <c r="G163" s="13" t="str">
        <f>IF('m-file CAN Output'!L155="[]","-",(IF('m-file CAN Output'!L155="'-'","-",(IF('m-file CAN Output'!L155="","",'m-file CAN Output'!L155)))))</f>
        <v>-</v>
      </c>
      <c r="H163" s="13">
        <f>IF('m-file CAN Output'!H155="","",'m-file CAN Output'!H155)</f>
        <v>0</v>
      </c>
    </row>
    <row r="164" spans="1:8" s="166" customFormat="1" x14ac:dyDescent="0.3">
      <c r="A164" s="13">
        <v>163</v>
      </c>
      <c r="B164" s="13" t="str">
        <f>IF('m-file CAN Output'!C156="","//"&amp;'m-file CAN Output'!#REF!,'m-file CAN Output'!C156)</f>
        <v>OSettAfsSts</v>
      </c>
      <c r="C164" s="13" t="str">
        <f>IF('m-file CAN Output'!D156="","",'m-file CAN Output'!D156)</f>
        <v>DAS_SettAfs_Stat</v>
      </c>
      <c r="D164" s="13" t="str">
        <f>IF('m-file CAN Output'!B156="","",'m-file CAN Output'!B156)</f>
        <v>DAS_FIU_Settings</v>
      </c>
      <c r="E164" s="13" t="str">
        <f t="shared" si="3"/>
        <v>TX</v>
      </c>
      <c r="F164" s="1" t="str">
        <f>IF('m-file CAN Output'!F156="single","single",IF('m-file CAN Output'!F156="uint8","uint8",IF('m-file CAN Output'!F156="uint16","uint16","")))</f>
        <v>uint8</v>
      </c>
      <c r="G164" s="13" t="str">
        <f>IF('m-file CAN Output'!L156="[]","-",(IF('m-file CAN Output'!L156="'-'","-",(IF('m-file CAN Output'!L156="","",'m-file CAN Output'!L156)))))</f>
        <v>-</v>
      </c>
      <c r="H164" s="13">
        <f>IF('m-file CAN Output'!H156="","",'m-file CAN Output'!H156)</f>
        <v>0</v>
      </c>
    </row>
    <row r="165" spans="1:8" s="166" customFormat="1" x14ac:dyDescent="0.3">
      <c r="A165" s="13">
        <v>164</v>
      </c>
      <c r="B165" s="13" t="str">
        <f>IF('m-file CAN Output'!C157="","//"&amp;'m-file CAN Output'!#REF!,'m-file CAN Output'!C157)</f>
        <v>OSettRdaSts</v>
      </c>
      <c r="C165" s="13" t="str">
        <f>IF('m-file CAN Output'!D157="","",'m-file CAN Output'!D157)</f>
        <v>DAS_SettRda_Stat</v>
      </c>
      <c r="D165" s="13" t="str">
        <f>IF('m-file CAN Output'!B157="","",'m-file CAN Output'!B157)</f>
        <v>DAS_FIU_Settings</v>
      </c>
      <c r="E165" s="13" t="str">
        <f t="shared" si="3"/>
        <v>TX</v>
      </c>
      <c r="F165" s="1" t="str">
        <f>IF('m-file CAN Output'!F157="single","single",IF('m-file CAN Output'!F157="uint8","uint8",IF('m-file CAN Output'!F157="uint16","uint16","")))</f>
        <v>uint8</v>
      </c>
      <c r="G165" s="13" t="str">
        <f>IF('m-file CAN Output'!L157="[]","-",(IF('m-file CAN Output'!L157="'-'","-",(IF('m-file CAN Output'!L157="","",'m-file CAN Output'!L157)))))</f>
        <v>-</v>
      </c>
      <c r="H165" s="13">
        <f>IF('m-file CAN Output'!H157="","",'m-file CAN Output'!H157)</f>
        <v>0</v>
      </c>
    </row>
    <row r="166" spans="1:8" s="166" customFormat="1" x14ac:dyDescent="0.3">
      <c r="A166" s="13">
        <v>165</v>
      </c>
      <c r="B166" s="13" t="str">
        <f>IF('m-file CAN Output'!C158="","//"&amp;'m-file CAN Output'!#REF!,'m-file CAN Output'!C158)</f>
        <v>OSettRdaAutoBrakeSts</v>
      </c>
      <c r="C166" s="13" t="str">
        <f>IF('m-file CAN Output'!D158="","",'m-file CAN Output'!D158)</f>
        <v>DAS_SettRdaAutoBrake_Stat</v>
      </c>
      <c r="D166" s="13" t="str">
        <f>IF('m-file CAN Output'!B158="","",'m-file CAN Output'!B158)</f>
        <v>DAS_FIU_Settings</v>
      </c>
      <c r="E166" s="13" t="str">
        <f t="shared" si="3"/>
        <v>TX</v>
      </c>
      <c r="F166" s="1" t="str">
        <f>IF('m-file CAN Output'!F158="single","single",IF('m-file CAN Output'!F158="uint8","uint8",IF('m-file CAN Output'!F158="uint16","uint16","")))</f>
        <v>uint8</v>
      </c>
      <c r="G166" s="13" t="str">
        <f>IF('m-file CAN Output'!L158="[]","-",(IF('m-file CAN Output'!L158="'-'","-",(IF('m-file CAN Output'!L158="","",'m-file CAN Output'!L158)))))</f>
        <v>-</v>
      </c>
      <c r="H166" s="13">
        <f>IF('m-file CAN Output'!H158="","",'m-file CAN Output'!H158)</f>
        <v>0</v>
      </c>
    </row>
    <row r="167" spans="1:8" s="166" customFormat="1" x14ac:dyDescent="0.3">
      <c r="A167" s="13">
        <v>166</v>
      </c>
      <c r="B167" s="13" t="str">
        <f>IF('m-file CAN Output'!C159="","//"&amp;'m-file CAN Output'!#REF!,'m-file CAN Output'!C159)</f>
        <v>OSettRctcSts</v>
      </c>
      <c r="C167" s="13" t="str">
        <f>IF('m-file CAN Output'!D159="","",'m-file CAN Output'!D159)</f>
        <v>DAS_SettRctc_Stat</v>
      </c>
      <c r="D167" s="13" t="str">
        <f>IF('m-file CAN Output'!B159="","",'m-file CAN Output'!B159)</f>
        <v>DAS_FIU_Settings</v>
      </c>
      <c r="E167" s="13" t="str">
        <f t="shared" si="3"/>
        <v>TX</v>
      </c>
      <c r="F167" s="1" t="str">
        <f>IF('m-file CAN Output'!F159="single","single",IF('m-file CAN Output'!F159="uint8","uint8",IF('m-file CAN Output'!F159="uint16","uint16","")))</f>
        <v>uint8</v>
      </c>
      <c r="G167" s="13" t="str">
        <f>IF('m-file CAN Output'!L159="[]","-",(IF('m-file CAN Output'!L159="'-'","-",(IF('m-file CAN Output'!L159="","",'m-file CAN Output'!L159)))))</f>
        <v>-</v>
      </c>
      <c r="H167" s="13">
        <f>IF('m-file CAN Output'!H159="","",'m-file CAN Output'!H159)</f>
        <v>0</v>
      </c>
    </row>
    <row r="168" spans="1:8" s="166" customFormat="1" x14ac:dyDescent="0.3">
      <c r="A168" s="13">
        <v>167</v>
      </c>
      <c r="B168" s="13" t="str">
        <f>IF('m-file CAN Output'!C160="","//"&amp;'m-file CAN Output'!#REF!,'m-file CAN Output'!C160)</f>
        <v>OSettRecSts</v>
      </c>
      <c r="C168" s="13" t="str">
        <f>IF('m-file CAN Output'!D160="","",'m-file CAN Output'!D160)</f>
        <v>DAS_SettRec_Stat</v>
      </c>
      <c r="D168" s="13" t="str">
        <f>IF('m-file CAN Output'!B160="","",'m-file CAN Output'!B160)</f>
        <v>DAS_FIU_Settings</v>
      </c>
      <c r="E168" s="13" t="str">
        <f t="shared" si="3"/>
        <v>TX</v>
      </c>
      <c r="F168" s="1" t="str">
        <f>IF('m-file CAN Output'!F160="single","single",IF('m-file CAN Output'!F160="uint8","uint8",IF('m-file CAN Output'!F160="uint16","uint16","")))</f>
        <v>uint8</v>
      </c>
      <c r="G168" s="13" t="str">
        <f>IF('m-file CAN Output'!L160="[]","-",(IF('m-file CAN Output'!L160="'-'","-",(IF('m-file CAN Output'!L160="","",'m-file CAN Output'!L160)))))</f>
        <v>-</v>
      </c>
      <c r="H168" s="13">
        <f>IF('m-file CAN Output'!H160="","",'m-file CAN Output'!H160)</f>
        <v>0</v>
      </c>
    </row>
    <row r="169" spans="1:8" s="166" customFormat="1" x14ac:dyDescent="0.3">
      <c r="A169" s="13">
        <v>168</v>
      </c>
      <c r="B169" s="13" t="str">
        <f>IF('m-file CAN Output'!C161="","//"&amp;'m-file CAN Output'!#REF!,'m-file CAN Output'!C161)</f>
        <v>OSettSensCleanSts</v>
      </c>
      <c r="C169" s="13" t="str">
        <f>IF('m-file CAN Output'!D161="","",'m-file CAN Output'!D161)</f>
        <v>DAS_SettSensClean_Stat</v>
      </c>
      <c r="D169" s="13" t="str">
        <f>IF('m-file CAN Output'!B161="","",'m-file CAN Output'!B161)</f>
        <v>DAS_FIU_Settings</v>
      </c>
      <c r="E169" s="13" t="str">
        <f t="shared" si="3"/>
        <v>TX</v>
      </c>
      <c r="F169" s="1" t="str">
        <f>IF('m-file CAN Output'!F161="single","single",IF('m-file CAN Output'!F161="uint8","uint8",IF('m-file CAN Output'!F161="uint16","uint16","")))</f>
        <v>uint8</v>
      </c>
      <c r="G169" s="13" t="str">
        <f>IF('m-file CAN Output'!L161="[]","-",(IF('m-file CAN Output'!L161="'-'","-",(IF('m-file CAN Output'!L161="","",'m-file CAN Output'!L161)))))</f>
        <v>-</v>
      </c>
      <c r="H169" s="13">
        <f>IF('m-file CAN Output'!H161="","",'m-file CAN Output'!H161)</f>
        <v>0</v>
      </c>
    </row>
    <row r="170" spans="1:8" s="166" customFormat="1" x14ac:dyDescent="0.3">
      <c r="A170" s="13">
        <v>169</v>
      </c>
      <c r="B170" s="13" t="str">
        <f>IF('m-file CAN Output'!C162="","//"&amp;'m-file CAN Output'!#REF!,'m-file CAN Output'!C162)</f>
        <v>OSettRoadSignSts</v>
      </c>
      <c r="C170" s="13" t="str">
        <f>IF('m-file CAN Output'!D162="","",'m-file CAN Output'!D162)</f>
        <v>DAS_ProjectionRoadSigns_Req</v>
      </c>
      <c r="D170" s="13" t="str">
        <f>IF('m-file CAN Output'!B162="","",'m-file CAN Output'!B162)</f>
        <v>DAS_FIU_Settings</v>
      </c>
      <c r="E170" s="13" t="str">
        <f t="shared" si="3"/>
        <v>TX</v>
      </c>
      <c r="F170" s="1" t="str">
        <f>IF('m-file CAN Output'!F162="single","single",IF('m-file CAN Output'!F162="uint8","uint8",IF('m-file CAN Output'!F162="uint16","uint16","")))</f>
        <v>uint8</v>
      </c>
      <c r="G170" s="13" t="str">
        <f>IF('m-file CAN Output'!L162="[]","-",(IF('m-file CAN Output'!L162="'-'","-",(IF('m-file CAN Output'!L162="","",'m-file CAN Output'!L162)))))</f>
        <v>-</v>
      </c>
      <c r="H170" s="13">
        <f>IF('m-file CAN Output'!H162="","",'m-file CAN Output'!H162)</f>
        <v>0</v>
      </c>
    </row>
    <row r="171" spans="1:8" s="166" customFormat="1" x14ac:dyDescent="0.3">
      <c r="A171" s="13">
        <v>170</v>
      </c>
      <c r="B171" s="13" t="str">
        <f>IF('m-file CAN Output'!C163="","//"&amp;'m-file CAN Output'!#REF!,'m-file CAN Output'!C163)</f>
        <v>OSettNavigSts</v>
      </c>
      <c r="C171" s="13" t="str">
        <f>IF('m-file CAN Output'!D163="","",'m-file CAN Output'!D163)</f>
        <v>DAS_ProjectionNavigation_Req</v>
      </c>
      <c r="D171" s="13" t="str">
        <f>IF('m-file CAN Output'!B163="","",'m-file CAN Output'!B163)</f>
        <v>DAS_FIU_Settings</v>
      </c>
      <c r="E171" s="13" t="str">
        <f t="shared" si="3"/>
        <v>TX</v>
      </c>
      <c r="F171" s="1" t="str">
        <f>IF('m-file CAN Output'!F163="single","single",IF('m-file CAN Output'!F163="uint8","uint8",IF('m-file CAN Output'!F163="uint16","uint16","")))</f>
        <v>uint8</v>
      </c>
      <c r="G171" s="13" t="str">
        <f>IF('m-file CAN Output'!L163="[]","-",(IF('m-file CAN Output'!L163="'-'","-",(IF('m-file CAN Output'!L163="","",'m-file CAN Output'!L163)))))</f>
        <v>-</v>
      </c>
      <c r="H171" s="13">
        <f>IF('m-file CAN Output'!H163="","",'m-file CAN Output'!H163)</f>
        <v>0</v>
      </c>
    </row>
    <row r="172" spans="1:8" s="166" customFormat="1" x14ac:dyDescent="0.3">
      <c r="A172" s="13">
        <v>171</v>
      </c>
      <c r="B172" s="13" t="str">
        <f>IF('m-file CAN Output'!C164="","//"&amp;'m-file CAN Output'!#REF!,'m-file CAN Output'!C164)</f>
        <v>OSettOtherObjSts</v>
      </c>
      <c r="C172" s="13" t="str">
        <f>IF('m-file CAN Output'!D164="","",'m-file CAN Output'!D164)</f>
        <v>DAS_ProjectionLiveObj_Req</v>
      </c>
      <c r="D172" s="13" t="str">
        <f>IF('m-file CAN Output'!B164="","",'m-file CAN Output'!B164)</f>
        <v>DAS_FIU_Settings</v>
      </c>
      <c r="E172" s="13" t="str">
        <f t="shared" si="3"/>
        <v>TX</v>
      </c>
      <c r="F172" s="1" t="str">
        <f>IF('m-file CAN Output'!F164="single","single",IF('m-file CAN Output'!F164="uint8","uint8",IF('m-file CAN Output'!F164="uint16","uint16","")))</f>
        <v>uint8</v>
      </c>
      <c r="G172" s="13" t="str">
        <f>IF('m-file CAN Output'!L164="[]","-",(IF('m-file CAN Output'!L164="'-'","-",(IF('m-file CAN Output'!L164="","",'m-file CAN Output'!L164)))))</f>
        <v>-</v>
      </c>
      <c r="H172" s="13">
        <f>IF('m-file CAN Output'!H164="","",'m-file CAN Output'!H164)</f>
        <v>0</v>
      </c>
    </row>
    <row r="173" spans="1:8" s="166" customFormat="1" x14ac:dyDescent="0.3">
      <c r="A173" s="13">
        <v>172</v>
      </c>
      <c r="B173" s="13" t="str">
        <f>IF('m-file CAN Output'!C165="","//"&amp;'m-file CAN Output'!#REF!,'m-file CAN Output'!C165)</f>
        <v>OSettProjectionOnARoadSts</v>
      </c>
      <c r="C173" s="13" t="str">
        <f>IF('m-file CAN Output'!D165="","",'m-file CAN Output'!D165)</f>
        <v>DAS_ProjectionOnRoad_Req</v>
      </c>
      <c r="D173" s="13" t="str">
        <f>IF('m-file CAN Output'!B165="","",'m-file CAN Output'!B165)</f>
        <v>DAS_FIU_Settings</v>
      </c>
      <c r="E173" s="13" t="str">
        <f t="shared" si="3"/>
        <v>TX</v>
      </c>
      <c r="F173" s="1" t="str">
        <f>IF('m-file CAN Output'!F165="single","single",IF('m-file CAN Output'!F165="uint8","uint8",IF('m-file CAN Output'!F165="uint16","uint16","")))</f>
        <v>uint8</v>
      </c>
      <c r="G173" s="13" t="str">
        <f>IF('m-file CAN Output'!L165="[]","-",(IF('m-file CAN Output'!L165="'-'","-",(IF('m-file CAN Output'!L165="","",'m-file CAN Output'!L165)))))</f>
        <v>-</v>
      </c>
      <c r="H173" s="13">
        <f>IF('m-file CAN Output'!H165="","",'m-file CAN Output'!H165)</f>
        <v>0</v>
      </c>
    </row>
    <row r="174" spans="1:8" s="166" customFormat="1" x14ac:dyDescent="0.3">
      <c r="A174" s="13">
        <v>173</v>
      </c>
      <c r="B174" s="13" t="str">
        <f>IF('m-file CAN Output'!C166="","//"&amp;'m-file CAN Output'!#REF!,'m-file CAN Output'!C166)</f>
        <v>DAS_ACCResDistance_Stat</v>
      </c>
      <c r="C174" s="13" t="str">
        <f>IF('m-file CAN Output'!D166="","",'m-file CAN Output'!D166)</f>
        <v>DAS_ACCResDistance_Stat</v>
      </c>
      <c r="D174" s="13" t="str">
        <f>IF('m-file CAN Output'!B166="","",'m-file CAN Output'!B166)</f>
        <v>DAS_HUD_01</v>
      </c>
      <c r="E174" s="13" t="str">
        <f t="shared" si="3"/>
        <v>TX</v>
      </c>
      <c r="F174" s="1" t="str">
        <f>IF('m-file CAN Output'!F166="single","single",IF('m-file CAN Output'!F166="uint8","uint8",IF('m-file CAN Output'!F166="uint16","uint16","")))</f>
        <v>uint8</v>
      </c>
      <c r="G174" s="13" t="str">
        <f>IF('m-file CAN Output'!L166="[]","-",(IF('m-file CAN Output'!L166="'-'","-",(IF('m-file CAN Output'!L166="","",'m-file CAN Output'!L166)))))</f>
        <v>-</v>
      </c>
      <c r="H174" s="13">
        <f>IF('m-file CAN Output'!H166="","",'m-file CAN Output'!H166)</f>
        <v>0</v>
      </c>
    </row>
    <row r="175" spans="1:8" s="166" customFormat="1" x14ac:dyDescent="0.3">
      <c r="A175" s="13">
        <v>174</v>
      </c>
      <c r="B175" s="13" t="str">
        <f>IF('m-file CAN Output'!C167="","//"&amp;'m-file CAN Output'!#REF!,'m-file CAN Output'!C167)</f>
        <v>CcHudSetDist</v>
      </c>
      <c r="C175" s="13" t="str">
        <f>IF('m-file CAN Output'!D167="","",'m-file CAN Output'!D167)</f>
        <v>DAS_ACCSetDistance_Stat</v>
      </c>
      <c r="D175" s="13" t="str">
        <f>IF('m-file CAN Output'!B167="","",'m-file CAN Output'!B167)</f>
        <v>DAS_HUD_01</v>
      </c>
      <c r="E175" s="13" t="str">
        <f t="shared" si="3"/>
        <v>TX</v>
      </c>
      <c r="F175" s="1" t="str">
        <f>IF('m-file CAN Output'!F167="single","single",IF('m-file CAN Output'!F167="uint8","uint8",IF('m-file CAN Output'!F167="uint16","uint16","")))</f>
        <v>uint8</v>
      </c>
      <c r="G175" s="13" t="str">
        <f>IF('m-file CAN Output'!L167="[]","-",(IF('m-file CAN Output'!L167="'-'","-",(IF('m-file CAN Output'!L167="","",'m-file CAN Output'!L167)))))</f>
        <v>-</v>
      </c>
      <c r="H175" s="13">
        <f>IF('m-file CAN Output'!H167="","",'m-file CAN Output'!H167)</f>
        <v>0</v>
      </c>
    </row>
    <row r="176" spans="1:8" s="166" customFormat="1" x14ac:dyDescent="0.3">
      <c r="A176" s="13">
        <v>175</v>
      </c>
      <c r="B176" s="13" t="str">
        <f>IF('m-file CAN Output'!C168="","//"&amp;'m-file CAN Output'!#REF!,'m-file CAN Output'!C168)</f>
        <v>DAS_ACCResSpeed_Val</v>
      </c>
      <c r="C176" s="13" t="str">
        <f>IF('m-file CAN Output'!D168="","",'m-file CAN Output'!D168)</f>
        <v>DAS_ACCResSpeed_Val</v>
      </c>
      <c r="D176" s="13" t="str">
        <f>IF('m-file CAN Output'!B168="","",'m-file CAN Output'!B168)</f>
        <v>DAS_HUD_01</v>
      </c>
      <c r="E176" s="13" t="str">
        <f t="shared" si="3"/>
        <v>TX</v>
      </c>
      <c r="F176" s="1" t="str">
        <f>IF('m-file CAN Output'!F168="single","single",IF('m-file CAN Output'!F168="uint8","uint8",IF('m-file CAN Output'!F168="uint16","uint16","")))</f>
        <v>uint8</v>
      </c>
      <c r="G176" s="13" t="str">
        <f>IF('m-file CAN Output'!L168="[]","-",(IF('m-file CAN Output'!L168="'-'","-",(IF('m-file CAN Output'!L168="","",'m-file CAN Output'!L168)))))</f>
        <v>-</v>
      </c>
      <c r="H176" s="13">
        <f>IF('m-file CAN Output'!H168="","",'m-file CAN Output'!H168)</f>
        <v>0</v>
      </c>
    </row>
    <row r="177" spans="1:8" s="166" customFormat="1" x14ac:dyDescent="0.3">
      <c r="A177" s="13">
        <v>176</v>
      </c>
      <c r="B177" s="13" t="str">
        <f>IF('m-file CAN Output'!C169="","//"&amp;'m-file CAN Output'!#REF!,'m-file CAN Output'!C169)</f>
        <v>CcHudSetSpeed</v>
      </c>
      <c r="C177" s="13" t="str">
        <f>IF('m-file CAN Output'!D169="","",'m-file CAN Output'!D169)</f>
        <v>DAS_ACCSetSpeed_Val</v>
      </c>
      <c r="D177" s="13" t="str">
        <f>IF('m-file CAN Output'!B169="","",'m-file CAN Output'!B169)</f>
        <v>DAS_HUD_01</v>
      </c>
      <c r="E177" s="13" t="str">
        <f t="shared" si="3"/>
        <v>TX</v>
      </c>
      <c r="F177" s="1" t="str">
        <f>IF('m-file CAN Output'!F169="single","single",IF('m-file CAN Output'!F169="uint8","uint8",IF('m-file CAN Output'!F169="uint16","uint16","")))</f>
        <v>uint8</v>
      </c>
      <c r="G177" s="13" t="str">
        <f>IF('m-file CAN Output'!L169="[]","-",(IF('m-file CAN Output'!L169="'-'","-",(IF('m-file CAN Output'!L169="","",'m-file CAN Output'!L169)))))</f>
        <v>-</v>
      </c>
      <c r="H177" s="13">
        <f>IF('m-file CAN Output'!H169="","",'m-file CAN Output'!H169)</f>
        <v>0</v>
      </c>
    </row>
    <row r="178" spans="1:8" s="166" customFormat="1" x14ac:dyDescent="0.3">
      <c r="A178" s="13">
        <v>177</v>
      </c>
      <c r="B178" s="13" t="str">
        <f>IF('m-file CAN Output'!C170="","//"&amp;'m-file CAN Output'!#REF!,'m-file CAN Output'!C170)</f>
        <v>CcHudTargDetect</v>
      </c>
      <c r="C178" s="13" t="str">
        <f>IF('m-file CAN Output'!D170="","",'m-file CAN Output'!D170)</f>
        <v>DAS_ACCtargetDetected_Stat</v>
      </c>
      <c r="D178" s="13" t="str">
        <f>IF('m-file CAN Output'!B170="","",'m-file CAN Output'!B170)</f>
        <v>DAS_HUD_01</v>
      </c>
      <c r="E178" s="13" t="str">
        <f t="shared" si="3"/>
        <v>TX</v>
      </c>
      <c r="F178" s="1" t="str">
        <f>IF('m-file CAN Output'!F170="single","single",IF('m-file CAN Output'!F170="uint8","uint8",IF('m-file CAN Output'!F170="uint16","uint16","")))</f>
        <v>uint8</v>
      </c>
      <c r="G178" s="13" t="str">
        <f>IF('m-file CAN Output'!L170="[]","-",(IF('m-file CAN Output'!L170="'-'","-",(IF('m-file CAN Output'!L170="","",'m-file CAN Output'!L170)))))</f>
        <v>-</v>
      </c>
      <c r="H178" s="13">
        <f>IF('m-file CAN Output'!H170="","",'m-file CAN Output'!H170)</f>
        <v>0</v>
      </c>
    </row>
    <row r="179" spans="1:8" s="166" customFormat="1" x14ac:dyDescent="0.3">
      <c r="A179" s="13">
        <v>178</v>
      </c>
      <c r="B179" s="13" t="str">
        <f>IF('m-file CAN Output'!C171="","//"&amp;'m-file CAN Output'!#REF!,'m-file CAN Output'!C171)</f>
        <v>TsrHudMultiSign</v>
      </c>
      <c r="C179" s="13" t="str">
        <f>IF('m-file CAN Output'!D171="","",'m-file CAN Output'!D171)</f>
        <v>DAS_SPLimRoadSignInf1_Stat</v>
      </c>
      <c r="D179" s="13" t="str">
        <f>IF('m-file CAN Output'!B171="","",'m-file CAN Output'!B171)</f>
        <v>DAS_HUD_02</v>
      </c>
      <c r="E179" s="13" t="str">
        <f t="shared" si="3"/>
        <v>TX</v>
      </c>
      <c r="F179" s="1" t="str">
        <f>IF('m-file CAN Output'!F171="single","single",IF('m-file CAN Output'!F171="uint8","uint8",IF('m-file CAN Output'!F171="uint16","uint16","")))</f>
        <v>uint8</v>
      </c>
      <c r="G179" s="13" t="str">
        <f>IF('m-file CAN Output'!L171="[]","-",(IF('m-file CAN Output'!L171="'-'","-",(IF('m-file CAN Output'!L171="","",'m-file CAN Output'!L171)))))</f>
        <v>-</v>
      </c>
      <c r="H179" s="13">
        <f>IF('m-file CAN Output'!H171="","",'m-file CAN Output'!H171)</f>
        <v>0</v>
      </c>
    </row>
    <row r="180" spans="1:8" s="166" customFormat="1" x14ac:dyDescent="0.3">
      <c r="A180" s="13">
        <v>179</v>
      </c>
      <c r="B180" s="13" t="str">
        <f>IF('m-file CAN Output'!C172="","//"&amp;'m-file CAN Output'!#REF!,'m-file CAN Output'!C172)</f>
        <v>DAS_SPLimRoadSignInf2_Stat</v>
      </c>
      <c r="C180" s="13" t="str">
        <f>IF('m-file CAN Output'!D172="","",'m-file CAN Output'!D172)</f>
        <v>DAS_SPLimRoadSignInf2_Stat</v>
      </c>
      <c r="D180" s="13" t="str">
        <f>IF('m-file CAN Output'!B172="","",'m-file CAN Output'!B172)</f>
        <v>DAS_HUD_02</v>
      </c>
      <c r="E180" s="13" t="str">
        <f t="shared" si="3"/>
        <v>TX</v>
      </c>
      <c r="F180" s="1" t="str">
        <f>IF('m-file CAN Output'!F172="single","single",IF('m-file CAN Output'!F172="uint8","uint8",IF('m-file CAN Output'!F172="uint16","uint16","")))</f>
        <v>uint8</v>
      </c>
      <c r="G180" s="13" t="str">
        <f>IF('m-file CAN Output'!L172="[]","-",(IF('m-file CAN Output'!L172="'-'","-",(IF('m-file CAN Output'!L172="","",'m-file CAN Output'!L172)))))</f>
        <v>-</v>
      </c>
      <c r="H180" s="13">
        <f>IF('m-file CAN Output'!H172="","",'m-file CAN Output'!H172)</f>
        <v>0</v>
      </c>
    </row>
    <row r="181" spans="1:8" s="166" customFormat="1" x14ac:dyDescent="0.3">
      <c r="A181" s="13">
        <v>180</v>
      </c>
      <c r="B181" s="13" t="str">
        <f>IF('m-file CAN Output'!C173="","//"&amp;'m-file CAN Output'!#REF!,'m-file CAN Output'!C173)</f>
        <v>DAS_SPLimRoadSignInf3_Stat</v>
      </c>
      <c r="C181" s="13" t="str">
        <f>IF('m-file CAN Output'!D173="","",'m-file CAN Output'!D173)</f>
        <v>DAS_SPLimRoadSignInf3_Stat</v>
      </c>
      <c r="D181" s="13" t="str">
        <f>IF('m-file CAN Output'!B173="","",'m-file CAN Output'!B173)</f>
        <v>DAS_HUD_02</v>
      </c>
      <c r="E181" s="13" t="str">
        <f t="shared" si="3"/>
        <v>TX</v>
      </c>
      <c r="F181" s="1" t="str">
        <f>IF('m-file CAN Output'!F173="single","single",IF('m-file CAN Output'!F173="uint8","uint8",IF('m-file CAN Output'!F173="uint16","uint16","")))</f>
        <v>uint8</v>
      </c>
      <c r="G181" s="13" t="str">
        <f>IF('m-file CAN Output'!L173="[]","-",(IF('m-file CAN Output'!L173="'-'","-",(IF('m-file CAN Output'!L173="","",'m-file CAN Output'!L173)))))</f>
        <v>-</v>
      </c>
      <c r="H181" s="13">
        <f>IF('m-file CAN Output'!H173="","",'m-file CAN Output'!H173)</f>
        <v>0</v>
      </c>
    </row>
    <row r="182" spans="1:8" s="166" customFormat="1" x14ac:dyDescent="0.3">
      <c r="A182" s="13">
        <v>181</v>
      </c>
      <c r="B182" s="13" t="str">
        <f>IF('m-file CAN Output'!C174="","//"&amp;'m-file CAN Output'!#REF!,'m-file CAN Output'!C174)</f>
        <v>TsrHudMultSignAddres</v>
      </c>
      <c r="C182" s="13" t="str">
        <f>IF('m-file CAN Output'!D174="","",'m-file CAN Output'!D174)</f>
        <v>DAS_RoadSignAddressing_Stat</v>
      </c>
      <c r="D182" s="13" t="str">
        <f>IF('m-file CAN Output'!B174="","",'m-file CAN Output'!B174)</f>
        <v>DAS_HUD_02</v>
      </c>
      <c r="E182" s="13" t="str">
        <f t="shared" si="3"/>
        <v>TX</v>
      </c>
      <c r="F182" s="1" t="str">
        <f>IF('m-file CAN Output'!F174="single","single",IF('m-file CAN Output'!F174="uint8","uint8",IF('m-file CAN Output'!F174="uint16","uint16","")))</f>
        <v>uint8</v>
      </c>
      <c r="G182" s="13" t="str">
        <f>IF('m-file CAN Output'!L174="[]","-",(IF('m-file CAN Output'!L174="'-'","-",(IF('m-file CAN Output'!L174="","",'m-file CAN Output'!L174)))))</f>
        <v>-</v>
      </c>
      <c r="H182" s="13">
        <f>IF('m-file CAN Output'!H174="","",'m-file CAN Output'!H174)</f>
        <v>0</v>
      </c>
    </row>
    <row r="183" spans="1:8" s="166" customFormat="1" x14ac:dyDescent="0.3">
      <c r="A183" s="13">
        <v>182</v>
      </c>
      <c r="B183" s="13" t="str">
        <f>IF('m-file CAN Output'!C175="","//"&amp;'m-file CAN Output'!#REF!,'m-file CAN Output'!C175)</f>
        <v>DAS_SPLimRoadSignCurrSpeed_Stat</v>
      </c>
      <c r="C183" s="13" t="str">
        <f>IF('m-file CAN Output'!D175="","",'m-file CAN Output'!D175)</f>
        <v>DAS_SPLimRoadSignCurrSpeed_Stat</v>
      </c>
      <c r="D183" s="13" t="str">
        <f>IF('m-file CAN Output'!B175="","",'m-file CAN Output'!B175)</f>
        <v>DAS_HUD_02</v>
      </c>
      <c r="E183" s="13" t="str">
        <f t="shared" si="3"/>
        <v>TX</v>
      </c>
      <c r="F183" s="1" t="str">
        <f>IF('m-file CAN Output'!F175="single","single",IF('m-file CAN Output'!F175="uint8","uint8",IF('m-file CAN Output'!F175="uint16","uint16","")))</f>
        <v>uint8</v>
      </c>
      <c r="G183" s="13" t="str">
        <f>IF('m-file CAN Output'!L175="[]","-",(IF('m-file CAN Output'!L175="'-'","-",(IF('m-file CAN Output'!L175="","",'m-file CAN Output'!L175)))))</f>
        <v>-</v>
      </c>
      <c r="H183" s="13">
        <f>IF('m-file CAN Output'!H175="","",'m-file CAN Output'!H175)</f>
        <v>0</v>
      </c>
    </row>
    <row r="184" spans="1:8" s="166" customFormat="1" x14ac:dyDescent="0.3">
      <c r="A184" s="13">
        <v>183</v>
      </c>
      <c r="B184" s="13" t="str">
        <f>IF('m-file CAN Output'!C176="","//"&amp;'m-file CAN Output'!#REF!,'m-file CAN Output'!C176)</f>
        <v>LdwHudMultiLaneWarnReq</v>
      </c>
      <c r="C184" s="13" t="str">
        <f>IF('m-file CAN Output'!D176="","",'m-file CAN Output'!D176)</f>
        <v>DAS_LeftLaneLDWWarning_Req</v>
      </c>
      <c r="D184" s="13" t="str">
        <f>IF('m-file CAN Output'!B176="","",'m-file CAN Output'!B176)</f>
        <v>DAS_HUD_02</v>
      </c>
      <c r="E184" s="13" t="str">
        <f t="shared" si="3"/>
        <v>TX</v>
      </c>
      <c r="F184" s="1" t="str">
        <f>IF('m-file CAN Output'!F176="single","single",IF('m-file CAN Output'!F176="uint8","uint8",IF('m-file CAN Output'!F176="uint16","uint16","")))</f>
        <v>uint8</v>
      </c>
      <c r="G184" s="13" t="str">
        <f>IF('m-file CAN Output'!L176="[]","-",(IF('m-file CAN Output'!L176="'-'","-",(IF('m-file CAN Output'!L176="","",'m-file CAN Output'!L176)))))</f>
        <v>-</v>
      </c>
      <c r="H184" s="13">
        <f>IF('m-file CAN Output'!H176="","",'m-file CAN Output'!H176)</f>
        <v>0</v>
      </c>
    </row>
    <row r="185" spans="1:8" s="166" customFormat="1" x14ac:dyDescent="0.3">
      <c r="A185" s="13">
        <v>184</v>
      </c>
      <c r="B185" s="13" t="str">
        <f>IF('m-file CAN Output'!C177="","//"&amp;'m-file CAN Output'!#REF!,'m-file CAN Output'!C177)</f>
        <v>DAS_RightLaneLDWWarning_Req</v>
      </c>
      <c r="C185" s="13" t="str">
        <f>IF('m-file CAN Output'!D177="","",'m-file CAN Output'!D177)</f>
        <v>DAS_RightLaneLDWWarning_Req</v>
      </c>
      <c r="D185" s="13" t="str">
        <f>IF('m-file CAN Output'!B177="","",'m-file CAN Output'!B177)</f>
        <v>DAS_HUD_02</v>
      </c>
      <c r="E185" s="13" t="str">
        <f t="shared" si="3"/>
        <v>TX</v>
      </c>
      <c r="F185" s="1" t="str">
        <f>IF('m-file CAN Output'!F177="single","single",IF('m-file CAN Output'!F177="uint8","uint8",IF('m-file CAN Output'!F177="uint16","uint16","")))</f>
        <v>uint8</v>
      </c>
      <c r="G185" s="13" t="str">
        <f>IF('m-file CAN Output'!L177="[]","-",(IF('m-file CAN Output'!L177="'-'","-",(IF('m-file CAN Output'!L177="","",'m-file CAN Output'!L177)))))</f>
        <v>-</v>
      </c>
      <c r="H185" s="13">
        <f>IF('m-file CAN Output'!H177="","",'m-file CAN Output'!H177)</f>
        <v>0</v>
      </c>
    </row>
    <row r="186" spans="1:8" s="166" customFormat="1" x14ac:dyDescent="0.3">
      <c r="A186" s="13">
        <v>185</v>
      </c>
      <c r="B186" s="13" t="str">
        <f>IF('m-file CAN Output'!C178="","//"&amp;'m-file CAN Output'!#REF!,'m-file CAN Output'!C178)</f>
        <v>LdwHudMultiLaneAddres</v>
      </c>
      <c r="C186" s="13" t="str">
        <f>IF('m-file CAN Output'!D178="","",'m-file CAN Output'!D178)</f>
        <v>DAS_RoadLaneAddressing_Stat</v>
      </c>
      <c r="D186" s="13" t="str">
        <f>IF('m-file CAN Output'!B178="","",'m-file CAN Output'!B178)</f>
        <v>DAS_HUD_02</v>
      </c>
      <c r="E186" s="13" t="str">
        <f t="shared" si="3"/>
        <v>TX</v>
      </c>
      <c r="F186" s="1" t="str">
        <f>IF('m-file CAN Output'!F178="single","single",IF('m-file CAN Output'!F178="uint8","uint8",IF('m-file CAN Output'!F178="uint16","uint16","")))</f>
        <v>uint8</v>
      </c>
      <c r="G186" s="13" t="str">
        <f>IF('m-file CAN Output'!L178="[]","-",(IF('m-file CAN Output'!L178="'-'","-",(IF('m-file CAN Output'!L178="","",'m-file CAN Output'!L178)))))</f>
        <v>-</v>
      </c>
      <c r="H186" s="13">
        <f>IF('m-file CAN Output'!H178="","",'m-file CAN Output'!H178)</f>
        <v>0</v>
      </c>
    </row>
    <row r="187" spans="1:8" s="166" customFormat="1" x14ac:dyDescent="0.3">
      <c r="A187" s="13">
        <v>186</v>
      </c>
      <c r="B187" s="13" t="str">
        <f>IF('m-file CAN Output'!C179="","//"&amp;'m-file CAN Output'!#REF!,'m-file CAN Output'!C179)</f>
        <v>USSFrontReq</v>
      </c>
      <c r="C187" s="13" t="str">
        <f>IF('m-file CAN Output'!D179="","",'m-file CAN Output'!D179)</f>
        <v>DAS_USSFront_Req</v>
      </c>
      <c r="D187" s="13" t="str">
        <f>IF('m-file CAN Output'!B179="","",'m-file CAN Output'!B179)</f>
        <v>DAS_Main</v>
      </c>
      <c r="E187" s="13" t="str">
        <f t="shared" si="3"/>
        <v>TX</v>
      </c>
      <c r="F187" s="1" t="str">
        <f>IF('m-file CAN Output'!F179="single","single",IF('m-file CAN Output'!F179="uint8","uint8",IF('m-file CAN Output'!F179="uint16","uint16","")))</f>
        <v>uint8</v>
      </c>
      <c r="G187" s="13" t="str">
        <f>IF('m-file CAN Output'!L179="[]","-",(IF('m-file CAN Output'!L179="'-'","-",(IF('m-file CAN Output'!L179="","",'m-file CAN Output'!L179)))))</f>
        <v>-</v>
      </c>
      <c r="H187" s="13">
        <f>IF('m-file CAN Output'!H179="","",'m-file CAN Output'!H179)</f>
        <v>0</v>
      </c>
    </row>
    <row r="188" spans="1:8" s="166" customFormat="1" x14ac:dyDescent="0.3">
      <c r="A188" s="13">
        <v>187</v>
      </c>
      <c r="B188" s="13" t="str">
        <f>IF('m-file CAN Output'!C180="","//"&amp;'m-file CAN Output'!#REF!,'m-file CAN Output'!C180)</f>
        <v>USSRearReq</v>
      </c>
      <c r="C188" s="13" t="str">
        <f>IF('m-file CAN Output'!D180="","",'m-file CAN Output'!D180)</f>
        <v>DAS_USSRear_Req</v>
      </c>
      <c r="D188" s="13" t="str">
        <f>IF('m-file CAN Output'!B180="","",'m-file CAN Output'!B180)</f>
        <v>DAS_Main</v>
      </c>
      <c r="E188" s="13" t="str">
        <f t="shared" si="3"/>
        <v>TX</v>
      </c>
      <c r="F188" s="1" t="str">
        <f>IF('m-file CAN Output'!F180="single","single",IF('m-file CAN Output'!F180="uint8","uint8",IF('m-file CAN Output'!F180="uint16","uint16","")))</f>
        <v>uint8</v>
      </c>
      <c r="G188" s="13" t="str">
        <f>IF('m-file CAN Output'!L180="[]","-",(IF('m-file CAN Output'!L180="'-'","-",(IF('m-file CAN Output'!L180="","",'m-file CAN Output'!L180)))))</f>
        <v>-</v>
      </c>
      <c r="H188" s="13">
        <f>IF('m-file CAN Output'!H180="","",'m-file CAN Output'!H180)</f>
        <v>0</v>
      </c>
    </row>
    <row r="189" spans="1:8" s="166" customFormat="1" x14ac:dyDescent="0.3">
      <c r="A189" s="13">
        <v>188</v>
      </c>
      <c r="B189" s="13" t="str">
        <f>IF('m-file CAN Output'!C181="","//"&amp;'m-file CAN Output'!#REF!,'m-file CAN Output'!C181)</f>
        <v>USSSideReq</v>
      </c>
      <c r="C189" s="13" t="str">
        <f>IF('m-file CAN Output'!D181="","",'m-file CAN Output'!D181)</f>
        <v>DAS_USSSide_Req</v>
      </c>
      <c r="D189" s="13" t="str">
        <f>IF('m-file CAN Output'!B181="","",'m-file CAN Output'!B181)</f>
        <v>DAS_Main</v>
      </c>
      <c r="E189" s="13" t="str">
        <f t="shared" si="3"/>
        <v>TX</v>
      </c>
      <c r="F189" s="1" t="str">
        <f>IF('m-file CAN Output'!F181="single","single",IF('m-file CAN Output'!F181="uint8","uint8",IF('m-file CAN Output'!F181="uint16","uint16","")))</f>
        <v>uint8</v>
      </c>
      <c r="G189" s="13" t="str">
        <f>IF('m-file CAN Output'!L181="[]","-",(IF('m-file CAN Output'!L181="'-'","-",(IF('m-file CAN Output'!L181="","",'m-file CAN Output'!L181)))))</f>
        <v>-</v>
      </c>
      <c r="H189" s="13">
        <f>IF('m-file CAN Output'!H181="","",'m-file CAN Output'!H181)</f>
        <v>0</v>
      </c>
    </row>
    <row r="190" spans="1:8" s="166" customFormat="1" x14ac:dyDescent="0.3">
      <c r="A190" s="13">
        <v>189</v>
      </c>
      <c r="B190" s="13" t="str">
        <f>IF('m-file CAN Output'!C182="","//"&amp;'m-file CAN Output'!#REF!,'m-file CAN Output'!C182)</f>
        <v>AdasAvailMode</v>
      </c>
      <c r="C190" s="13" t="str">
        <f>IF('m-file CAN Output'!D182="","",'m-file CAN Output'!D182)</f>
        <v>DAS_AdasAvailMode_Stat</v>
      </c>
      <c r="D190" s="13" t="str">
        <f>IF('m-file CAN Output'!B182="","",'m-file CAN Output'!B182)</f>
        <v>DAS_Main</v>
      </c>
      <c r="E190" s="13" t="str">
        <f t="shared" si="3"/>
        <v>TX</v>
      </c>
      <c r="F190" s="1" t="str">
        <f>IF('m-file CAN Output'!F182="single","single",IF('m-file CAN Output'!F182="uint8","uint8",IF('m-file CAN Output'!F182="uint16","uint16","")))</f>
        <v>uint8</v>
      </c>
      <c r="G190" s="13" t="str">
        <f>IF('m-file CAN Output'!L182="[]","-",(IF('m-file CAN Output'!L182="'-'","-",(IF('m-file CAN Output'!L182="","",'m-file CAN Output'!L182)))))</f>
        <v>-</v>
      </c>
      <c r="H190" s="13">
        <f>IF('m-file CAN Output'!H182="","",'m-file CAN Output'!H182)</f>
        <v>2</v>
      </c>
    </row>
    <row r="191" spans="1:8" s="166" customFormat="1" x14ac:dyDescent="0.3">
      <c r="A191" s="13">
        <v>190</v>
      </c>
      <c r="B191" s="13" t="str">
        <f>IF('m-file CAN Output'!C183="","//"&amp;'m-file CAN Output'!#REF!,'m-file CAN Output'!C183)</f>
        <v>SensAllDirty_Stat</v>
      </c>
      <c r="C191" s="13" t="str">
        <f>IF('m-file CAN Output'!D183="","",'m-file CAN Output'!D183)</f>
        <v>DAS_AdasSensAllDirty_Stat</v>
      </c>
      <c r="D191" s="13" t="str">
        <f>IF('m-file CAN Output'!B183="","",'m-file CAN Output'!B183)</f>
        <v>DAS_Main</v>
      </c>
      <c r="E191" s="13" t="str">
        <f t="shared" si="3"/>
        <v>TX</v>
      </c>
      <c r="F191" s="1" t="str">
        <f>IF('m-file CAN Output'!F183="single","single",IF('m-file CAN Output'!F183="uint8","uint8",IF('m-file CAN Output'!F183="uint16","uint16","")))</f>
        <v>uint8</v>
      </c>
      <c r="G191" s="13" t="str">
        <f>IF('m-file CAN Output'!L183="[]","-",(IF('m-file CAN Output'!L183="'-'","-",(IF('m-file CAN Output'!L183="","",'m-file CAN Output'!L183)))))</f>
        <v>-</v>
      </c>
      <c r="H191" s="13">
        <f>IF('m-file CAN Output'!H183="","",'m-file CAN Output'!H183)</f>
        <v>0</v>
      </c>
    </row>
    <row r="192" spans="1:8" s="166" customFormat="1" x14ac:dyDescent="0.3">
      <c r="A192" s="13">
        <v>191</v>
      </c>
      <c r="B192" s="13" t="str">
        <f>IF('m-file CAN Output'!C184="","//"&amp;'m-file CAN Output'!#REF!,'m-file CAN Output'!C184)</f>
        <v>SensTicuDirty_Stat</v>
      </c>
      <c r="C192" s="13" t="str">
        <f>IF('m-file CAN Output'!D184="","",'m-file CAN Output'!D184)</f>
        <v>DAS_Adas_SensTicuDirty_Stat</v>
      </c>
      <c r="D192" s="13" t="str">
        <f>IF('m-file CAN Output'!B184="","",'m-file CAN Output'!B184)</f>
        <v>DAS_Main</v>
      </c>
      <c r="E192" s="13" t="str">
        <f t="shared" si="3"/>
        <v>TX</v>
      </c>
      <c r="F192" s="1" t="str">
        <f>IF('m-file CAN Output'!F184="single","single",IF('m-file CAN Output'!F184="uint8","uint8",IF('m-file CAN Output'!F184="uint16","uint16","")))</f>
        <v>uint8</v>
      </c>
      <c r="G192" s="13" t="str">
        <f>IF('m-file CAN Output'!L184="[]","-",(IF('m-file CAN Output'!L184="'-'","-",(IF('m-file CAN Output'!L184="","",'m-file CAN Output'!L184)))))</f>
        <v>-</v>
      </c>
      <c r="H192" s="13">
        <f>IF('m-file CAN Output'!H184="","",'m-file CAN Output'!H184)</f>
        <v>0</v>
      </c>
    </row>
    <row r="193" spans="1:8" s="166" customFormat="1" x14ac:dyDescent="0.3">
      <c r="A193" s="13">
        <v>192</v>
      </c>
      <c r="B193" s="13" t="str">
        <f>IF('m-file CAN Output'!C185="","//"&amp;'m-file CAN Output'!#REF!,'m-file CAN Output'!C185)</f>
        <v>SensLidarDirty_Stat</v>
      </c>
      <c r="C193" s="13" t="str">
        <f>IF('m-file CAN Output'!D185="","",'m-file CAN Output'!D185)</f>
        <v>DAS_AdasSensLidarDirty_Stat</v>
      </c>
      <c r="D193" s="13" t="str">
        <f>IF('m-file CAN Output'!B185="","",'m-file CAN Output'!B185)</f>
        <v>DAS_Main</v>
      </c>
      <c r="E193" s="13" t="str">
        <f t="shared" si="3"/>
        <v>TX</v>
      </c>
      <c r="F193" s="1" t="str">
        <f>IF('m-file CAN Output'!F185="single","single",IF('m-file CAN Output'!F185="uint8","uint8",IF('m-file CAN Output'!F185="uint16","uint16","")))</f>
        <v>uint8</v>
      </c>
      <c r="G193" s="13" t="str">
        <f>IF('m-file CAN Output'!L185="[]","-",(IF('m-file CAN Output'!L185="'-'","-",(IF('m-file CAN Output'!L185="","",'m-file CAN Output'!L185)))))</f>
        <v>-</v>
      </c>
      <c r="H193" s="13">
        <f>IF('m-file CAN Output'!H185="","",'m-file CAN Output'!H185)</f>
        <v>0</v>
      </c>
    </row>
    <row r="194" spans="1:8" s="166" customFormat="1" x14ac:dyDescent="0.3">
      <c r="A194" s="13">
        <v>193</v>
      </c>
      <c r="B194" s="13" t="str">
        <f>IF('m-file CAN Output'!C186="","//"&amp;'m-file CAN Output'!#REF!,'m-file CAN Output'!C186)</f>
        <v>SensMrrxDirty_Stat</v>
      </c>
      <c r="C194" s="13" t="str">
        <f>IF('m-file CAN Output'!D186="","",'m-file CAN Output'!D186)</f>
        <v>DAS_AdasSensMrrxDirty_Stat</v>
      </c>
      <c r="D194" s="13" t="str">
        <f>IF('m-file CAN Output'!B186="","",'m-file CAN Output'!B186)</f>
        <v>DAS_Main</v>
      </c>
      <c r="E194" s="13" t="str">
        <f t="shared" si="3"/>
        <v>TX</v>
      </c>
      <c r="F194" s="1" t="str">
        <f>IF('m-file CAN Output'!F186="single","single",IF('m-file CAN Output'!F186="uint8","uint8",IF('m-file CAN Output'!F186="uint16","uint16","")))</f>
        <v>uint8</v>
      </c>
      <c r="G194" s="13" t="str">
        <f>IF('m-file CAN Output'!L186="[]","-",(IF('m-file CAN Output'!L186="'-'","-",(IF('m-file CAN Output'!L186="","",'m-file CAN Output'!L186)))))</f>
        <v>-</v>
      </c>
      <c r="H194" s="13">
        <f>IF('m-file CAN Output'!H186="","",'m-file CAN Output'!H186)</f>
        <v>0</v>
      </c>
    </row>
    <row r="195" spans="1:8" s="166" customFormat="1" x14ac:dyDescent="0.3">
      <c r="A195" s="13">
        <v>194</v>
      </c>
      <c r="B195" s="13" t="str">
        <f>IF('m-file CAN Output'!C187="","//"&amp;'m-file CAN Output'!#REF!,'m-file CAN Output'!C187)</f>
        <v>SensFrcuDirty_Stat</v>
      </c>
      <c r="C195" s="13" t="str">
        <f>IF('m-file CAN Output'!D187="","",'m-file CAN Output'!D187)</f>
        <v>DAS_AdasSensFrcuDirty_Stat</v>
      </c>
      <c r="D195" s="13" t="str">
        <f>IF('m-file CAN Output'!B187="","",'m-file CAN Output'!B187)</f>
        <v>DAS_Main</v>
      </c>
      <c r="E195" s="13" t="str">
        <f t="shared" ref="E195:E258" si="4">IF(D195="","","TX")</f>
        <v>TX</v>
      </c>
      <c r="F195" s="1" t="str">
        <f>IF('m-file CAN Output'!F187="single","single",IF('m-file CAN Output'!F187="uint8","uint8",IF('m-file CAN Output'!F187="uint16","uint16","")))</f>
        <v>uint8</v>
      </c>
      <c r="G195" s="13" t="str">
        <f>IF('m-file CAN Output'!L187="[]","-",(IF('m-file CAN Output'!L187="'-'","-",(IF('m-file CAN Output'!L187="","",'m-file CAN Output'!L187)))))</f>
        <v>-</v>
      </c>
      <c r="H195" s="13">
        <f>IF('m-file CAN Output'!H187="","",'m-file CAN Output'!H187)</f>
        <v>0</v>
      </c>
    </row>
    <row r="196" spans="1:8" s="166" customFormat="1" x14ac:dyDescent="0.3">
      <c r="A196" s="13">
        <v>195</v>
      </c>
      <c r="B196" s="13" t="str">
        <f>IF('m-file CAN Output'!C188="","//"&amp;'m-file CAN Output'!#REF!,'m-file CAN Output'!C188)</f>
        <v>SensClearReq</v>
      </c>
      <c r="C196" s="13" t="str">
        <f>IF('m-file CAN Output'!D188="","",'m-file CAN Output'!D188)</f>
        <v>DAS_AdasSensClear_Req</v>
      </c>
      <c r="D196" s="13" t="str">
        <f>IF('m-file CAN Output'!B188="","",'m-file CAN Output'!B188)</f>
        <v>DAS_Main</v>
      </c>
      <c r="E196" s="13" t="str">
        <f t="shared" si="4"/>
        <v>TX</v>
      </c>
      <c r="F196" s="1" t="str">
        <f>IF('m-file CAN Output'!F188="single","single",IF('m-file CAN Output'!F188="uint8","uint8",IF('m-file CAN Output'!F188="uint16","uint16","")))</f>
        <v>uint8</v>
      </c>
      <c r="G196" s="13" t="str">
        <f>IF('m-file CAN Output'!L188="[]","-",(IF('m-file CAN Output'!L188="'-'","-",(IF('m-file CAN Output'!L188="","",'m-file CAN Output'!L188)))))</f>
        <v>-</v>
      </c>
      <c r="H196" s="13">
        <f>IF('m-file CAN Output'!H188="","",'m-file CAN Output'!H188)</f>
        <v>0</v>
      </c>
    </row>
    <row r="197" spans="1:8" s="166" customFormat="1" x14ac:dyDescent="0.3">
      <c r="A197" s="13">
        <v>196</v>
      </c>
      <c r="B197" s="13" t="str">
        <f>IF('m-file CAN Output'!C189="","//"&amp;'m-file CAN Output'!#REF!,'m-file CAN Output'!C189)</f>
        <v>SensWSHeatReq</v>
      </c>
      <c r="C197" s="13" t="str">
        <f>IF('m-file CAN Output'!D189="","",'m-file CAN Output'!D189)</f>
        <v>DAS_AdasSensWSHeat_Req</v>
      </c>
      <c r="D197" s="13" t="str">
        <f>IF('m-file CAN Output'!B189="","",'m-file CAN Output'!B189)</f>
        <v>DAS_Main</v>
      </c>
      <c r="E197" s="13" t="str">
        <f t="shared" si="4"/>
        <v>TX</v>
      </c>
      <c r="F197" s="1" t="str">
        <f>IF('m-file CAN Output'!F189="single","single",IF('m-file CAN Output'!F189="uint8","uint8",IF('m-file CAN Output'!F189="uint16","uint16","")))</f>
        <v>uint8</v>
      </c>
      <c r="G197" s="13" t="str">
        <f>IF('m-file CAN Output'!L189="[]","-",(IF('m-file CAN Output'!L189="'-'","-",(IF('m-file CAN Output'!L189="","",'m-file CAN Output'!L189)))))</f>
        <v>-</v>
      </c>
      <c r="H197" s="13">
        <f>IF('m-file CAN Output'!H189="","",'m-file CAN Output'!H189)</f>
        <v>0</v>
      </c>
    </row>
    <row r="198" spans="1:8" s="166" customFormat="1" x14ac:dyDescent="0.3">
      <c r="A198" s="13">
        <v>197</v>
      </c>
      <c r="B198" s="13" t="str">
        <f>IF('m-file CAN Output'!C190="","//"&amp;'m-file CAN Output'!#REF!,'m-file CAN Output'!C190)</f>
        <v>SensSteerWhVibrReq</v>
      </c>
      <c r="C198" s="13" t="str">
        <f>IF('m-file CAN Output'!D190="","",'m-file CAN Output'!D190)</f>
        <v>DAS_AdasSensSteerWhVibr_Req</v>
      </c>
      <c r="D198" s="13" t="str">
        <f>IF('m-file CAN Output'!B190="","",'m-file CAN Output'!B190)</f>
        <v>DAS_Main</v>
      </c>
      <c r="E198" s="13" t="str">
        <f t="shared" si="4"/>
        <v>TX</v>
      </c>
      <c r="F198" s="1" t="str">
        <f>IF('m-file CAN Output'!F190="single","single",IF('m-file CAN Output'!F190="uint8","uint8",IF('m-file CAN Output'!F190="uint16","uint16","")))</f>
        <v>uint8</v>
      </c>
      <c r="G198" s="13" t="str">
        <f>IF('m-file CAN Output'!L190="[]","-",(IF('m-file CAN Output'!L190="'-'","-",(IF('m-file CAN Output'!L190="","",'m-file CAN Output'!L190)))))</f>
        <v>-</v>
      </c>
      <c r="H198" s="13">
        <f>IF('m-file CAN Output'!H190="","",'m-file CAN Output'!H190)</f>
        <v>0</v>
      </c>
    </row>
    <row r="199" spans="1:8" s="166" customFormat="1" x14ac:dyDescent="0.3">
      <c r="A199" s="13">
        <v>198</v>
      </c>
      <c r="B199" s="13" t="str">
        <f>IF('m-file CAN Output'!C191="","//"&amp;'m-file CAN Output'!#REF!,'m-file CAN Output'!C191)</f>
        <v>SensSteerWhLvl</v>
      </c>
      <c r="C199" s="13" t="str">
        <f>IF('m-file CAN Output'!D191="","",'m-file CAN Output'!D191)</f>
        <v>DAS_AdasSensSteerWhLvl_Stat</v>
      </c>
      <c r="D199" s="13" t="str">
        <f>IF('m-file CAN Output'!B191="","",'m-file CAN Output'!B191)</f>
        <v>DAS_Main</v>
      </c>
      <c r="E199" s="13" t="str">
        <f t="shared" si="4"/>
        <v>TX</v>
      </c>
      <c r="F199" s="1" t="str">
        <f>IF('m-file CAN Output'!F191="single","single",IF('m-file CAN Output'!F191="uint8","uint8",IF('m-file CAN Output'!F191="uint16","uint16","")))</f>
        <v>uint8</v>
      </c>
      <c r="G199" s="13" t="str">
        <f>IF('m-file CAN Output'!L191="[]","-",(IF('m-file CAN Output'!L191="'-'","-",(IF('m-file CAN Output'!L191="","",'m-file CAN Output'!L191)))))</f>
        <v>-</v>
      </c>
      <c r="H199" s="13">
        <f>IF('m-file CAN Output'!H191="","",'m-file CAN Output'!H191)</f>
        <v>0</v>
      </c>
    </row>
    <row r="200" spans="1:8" s="166" customFormat="1" x14ac:dyDescent="0.3">
      <c r="A200" s="13">
        <v>199</v>
      </c>
      <c r="B200" s="13" t="str">
        <f>IF('m-file CAN Output'!C192="","//"&amp;'m-file CAN Output'!#REF!,'m-file CAN Output'!C192)</f>
        <v>CcVcuMotIncFlag</v>
      </c>
      <c r="C200" s="13" t="str">
        <f>IF('m-file CAN Output'!D192="","",'m-file CAN Output'!D192)</f>
        <v>DAS_CcVcuMotIncFlag_Stat</v>
      </c>
      <c r="D200" s="13" t="str">
        <f>IF('m-file CAN Output'!B192="","",'m-file CAN Output'!B192)</f>
        <v>DAS_VCU</v>
      </c>
      <c r="E200" s="13" t="str">
        <f t="shared" si="4"/>
        <v>TX</v>
      </c>
      <c r="F200" s="1" t="str">
        <f>IF('m-file CAN Output'!F192="single","single",IF('m-file CAN Output'!F192="uint8","uint8",IF('m-file CAN Output'!F192="uint16","uint16","")))</f>
        <v>uint8</v>
      </c>
      <c r="G200" s="13" t="str">
        <f>IF('m-file CAN Output'!L192="[]","-",(IF('m-file CAN Output'!L192="'-'","-",(IF('m-file CAN Output'!L192="","",'m-file CAN Output'!L192)))))</f>
        <v>-</v>
      </c>
      <c r="H200" s="13">
        <f>IF('m-file CAN Output'!H192="","",'m-file CAN Output'!H192)</f>
        <v>0</v>
      </c>
    </row>
    <row r="201" spans="1:8" s="166" customFormat="1" x14ac:dyDescent="0.3">
      <c r="A201" s="13">
        <v>200</v>
      </c>
      <c r="B201" s="13" t="str">
        <f>IF('m-file CAN Output'!C193="","//"&amp;'m-file CAN Output'!#REF!,'m-file CAN Output'!C193)</f>
        <v>CcVcuMotInc</v>
      </c>
      <c r="C201" s="13" t="str">
        <f>IF('m-file CAN Output'!D193="","",'m-file CAN Output'!D193)</f>
        <v>DAS_CcVcuMotInc_Val</v>
      </c>
      <c r="D201" s="13" t="str">
        <f>IF('m-file CAN Output'!B193="","",'m-file CAN Output'!B193)</f>
        <v>DAS_VCU</v>
      </c>
      <c r="E201" s="13" t="str">
        <f t="shared" si="4"/>
        <v>TX</v>
      </c>
      <c r="F201" s="1" t="str">
        <f>IF('m-file CAN Output'!F193="single","single",IF('m-file CAN Output'!F193="uint8","uint8",IF('m-file CAN Output'!F193="uint16","uint16","")))</f>
        <v>single</v>
      </c>
      <c r="G201" s="13" t="str">
        <f>IF('m-file CAN Output'!L193="[]","-",(IF('m-file CAN Output'!L193="'-'","-",(IF('m-file CAN Output'!L193="","",'m-file CAN Output'!L193)))))</f>
        <v>-</v>
      </c>
      <c r="H201" s="13">
        <f>IF('m-file CAN Output'!H193="","",'m-file CAN Output'!H193)</f>
        <v>0</v>
      </c>
    </row>
    <row r="202" spans="1:8" s="166" customFormat="1" x14ac:dyDescent="0.3">
      <c r="A202" s="13">
        <v>201</v>
      </c>
      <c r="B202" s="13" t="str">
        <f>IF('m-file CAN Output'!C194="","//"&amp;'m-file CAN Output'!#REF!,'m-file CAN Output'!C194)</f>
        <v>CcVcuEngagement_Stat</v>
      </c>
      <c r="C202" s="13" t="str">
        <f>IF('m-file CAN Output'!D194="","",'m-file CAN Output'!D194)</f>
        <v>DAS_CcVcuEngagement_Stat</v>
      </c>
      <c r="D202" s="13" t="str">
        <f>IF('m-file CAN Output'!B194="","",'m-file CAN Output'!B194)</f>
        <v>DAS_VCU</v>
      </c>
      <c r="E202" s="13" t="str">
        <f t="shared" si="4"/>
        <v>TX</v>
      </c>
      <c r="F202" s="1" t="str">
        <f>IF('m-file CAN Output'!F194="single","single",IF('m-file CAN Output'!F194="uint8","uint8",IF('m-file CAN Output'!F194="uint16","uint16","")))</f>
        <v>uint8</v>
      </c>
      <c r="G202" s="13" t="str">
        <f>IF('m-file CAN Output'!L194="[]","-",(IF('m-file CAN Output'!L194="'-'","-",(IF('m-file CAN Output'!L194="","",'m-file CAN Output'!L194)))))</f>
        <v>-</v>
      </c>
      <c r="H202" s="13">
        <f>IF('m-file CAN Output'!H194="","",'m-file CAN Output'!H194)</f>
        <v>0</v>
      </c>
    </row>
    <row r="203" spans="1:8" s="166" customFormat="1" x14ac:dyDescent="0.3">
      <c r="A203" s="13">
        <v>202</v>
      </c>
      <c r="B203" s="13" t="str">
        <f>IF('m-file CAN Output'!C195="","//"&amp;'m-file CAN Output'!#REF!,'m-file CAN Output'!C195)</f>
        <v>CcVcuState_Stat</v>
      </c>
      <c r="C203" s="13" t="str">
        <f>IF('m-file CAN Output'!D195="","",'m-file CAN Output'!D195)</f>
        <v>DAS_CcVcuState_Stat</v>
      </c>
      <c r="D203" s="13" t="str">
        <f>IF('m-file CAN Output'!B195="","",'m-file CAN Output'!B195)</f>
        <v>DAS_VCU</v>
      </c>
      <c r="E203" s="13" t="str">
        <f t="shared" si="4"/>
        <v>TX</v>
      </c>
      <c r="F203" s="1" t="str">
        <f>IF('m-file CAN Output'!F195="single","single",IF('m-file CAN Output'!F195="uint8","uint8",IF('m-file CAN Output'!F195="uint16","uint16","")))</f>
        <v>uint8</v>
      </c>
      <c r="G203" s="13" t="str">
        <f>IF('m-file CAN Output'!L195="[]","-",(IF('m-file CAN Output'!L195="'-'","-",(IF('m-file CAN Output'!L195="","",'m-file CAN Output'!L195)))))</f>
        <v>-</v>
      </c>
      <c r="H203" s="13">
        <f>IF('m-file CAN Output'!H195="","",'m-file CAN Output'!H195)</f>
        <v>0</v>
      </c>
    </row>
    <row r="204" spans="1:8" s="166" customFormat="1" x14ac:dyDescent="0.3">
      <c r="A204" s="13">
        <v>203</v>
      </c>
      <c r="B204" s="13" t="str">
        <f>IF('m-file CAN Output'!C196="","//"&amp;'m-file CAN Output'!#REF!,'m-file CAN Output'!C196)</f>
        <v>DAS_TmissionChange_Req</v>
      </c>
      <c r="C204" s="13" t="str">
        <f>IF('m-file CAN Output'!D196="","",'m-file CAN Output'!D196)</f>
        <v>DAS_TmissionChange_Req</v>
      </c>
      <c r="D204" s="13" t="str">
        <f>IF('m-file CAN Output'!B196="","",'m-file CAN Output'!B196)</f>
        <v>DAS_VCU</v>
      </c>
      <c r="E204" s="13" t="str">
        <f t="shared" si="4"/>
        <v>TX</v>
      </c>
      <c r="F204" s="1" t="str">
        <f>IF('m-file CAN Output'!F196="single","single",IF('m-file CAN Output'!F196="uint8","uint8",IF('m-file CAN Output'!F196="uint16","uint16","")))</f>
        <v>uint8</v>
      </c>
      <c r="G204" s="13" t="str">
        <f>IF('m-file CAN Output'!L196="[]","-",(IF('m-file CAN Output'!L196="'-'","-",(IF('m-file CAN Output'!L196="","",'m-file CAN Output'!L196)))))</f>
        <v>-</v>
      </c>
      <c r="H204" s="13">
        <f>IF('m-file CAN Output'!H196="","",'m-file CAN Output'!H196)</f>
        <v>0</v>
      </c>
    </row>
    <row r="205" spans="1:8" s="166" customFormat="1" x14ac:dyDescent="0.3">
      <c r="A205" s="13">
        <v>204</v>
      </c>
      <c r="B205" s="13" t="str">
        <f>IF('m-file CAN Output'!C197="","//"&amp;'m-file CAN Output'!#REF!,'m-file CAN Output'!C197)</f>
        <v>MliaLADBLED1Req</v>
      </c>
      <c r="C205" s="13" t="str">
        <f>IF('m-file CAN Output'!D197="","",'m-file CAN Output'!D197)</f>
        <v>DAS_ADBLeftLED1_Req</v>
      </c>
      <c r="D205" s="13" t="str">
        <f>IF('m-file CAN Output'!B197="","",'m-file CAN Output'!B197)</f>
        <v>DASCU_HLL_Object</v>
      </c>
      <c r="E205" s="13" t="str">
        <f t="shared" si="4"/>
        <v>TX</v>
      </c>
      <c r="F205" s="1" t="str">
        <f>IF('m-file CAN Output'!F197="single","single",IF('m-file CAN Output'!F197="uint8","uint8",IF('m-file CAN Output'!F197="uint16","uint16","")))</f>
        <v>uint8</v>
      </c>
      <c r="G205" s="13" t="str">
        <f>IF('m-file CAN Output'!L197="[]","-",(IF('m-file CAN Output'!L197="'-'","-",(IF('m-file CAN Output'!L197="","",'m-file CAN Output'!L197)))))</f>
        <v>-</v>
      </c>
      <c r="H205" s="13">
        <f>IF('m-file CAN Output'!H197="","",'m-file CAN Output'!H197)</f>
        <v>0</v>
      </c>
    </row>
    <row r="206" spans="1:8" s="166" customFormat="1" x14ac:dyDescent="0.3">
      <c r="A206" s="13">
        <v>205</v>
      </c>
      <c r="B206" s="13" t="str">
        <f>IF('m-file CAN Output'!C198="","//"&amp;'m-file CAN Output'!#REF!,'m-file CAN Output'!C198)</f>
        <v>MliaLADBLED2Req</v>
      </c>
      <c r="C206" s="13" t="str">
        <f>IF('m-file CAN Output'!D198="","",'m-file CAN Output'!D198)</f>
        <v>DAS_ADBLeftLED2_Req</v>
      </c>
      <c r="D206" s="13" t="str">
        <f>IF('m-file CAN Output'!B198="","",'m-file CAN Output'!B198)</f>
        <v>DASCU_HLL_Object</v>
      </c>
      <c r="E206" s="13" t="str">
        <f t="shared" si="4"/>
        <v>TX</v>
      </c>
      <c r="F206" s="1" t="str">
        <f>IF('m-file CAN Output'!F198="single","single",IF('m-file CAN Output'!F198="uint8","uint8",IF('m-file CAN Output'!F198="uint16","uint16","")))</f>
        <v>uint8</v>
      </c>
      <c r="G206" s="13" t="str">
        <f>IF('m-file CAN Output'!L198="[]","-",(IF('m-file CAN Output'!L198="'-'","-",(IF('m-file CAN Output'!L198="","",'m-file CAN Output'!L198)))))</f>
        <v>-</v>
      </c>
      <c r="H206" s="13">
        <f>IF('m-file CAN Output'!H198="","",'m-file CAN Output'!H198)</f>
        <v>0</v>
      </c>
    </row>
    <row r="207" spans="1:8" s="166" customFormat="1" x14ac:dyDescent="0.3">
      <c r="A207" s="13">
        <v>206</v>
      </c>
      <c r="B207" s="13" t="e">
        <f>IF('m-file CAN Output'!#REF!="","//"&amp;'m-file CAN Output'!#REF!,'m-file CAN Output'!#REF!)</f>
        <v>#REF!</v>
      </c>
      <c r="C207" s="13" t="e">
        <f>IF('m-file CAN Output'!#REF!="","",'m-file CAN Output'!#REF!)</f>
        <v>#REF!</v>
      </c>
      <c r="D207" s="13" t="e">
        <f>IF('m-file CAN Output'!#REF!="","",'m-file CAN Output'!#REF!)</f>
        <v>#REF!</v>
      </c>
      <c r="E207" s="13" t="e">
        <f t="shared" si="4"/>
        <v>#REF!</v>
      </c>
      <c r="F207" s="1" t="e">
        <f>IF('m-file CAN Output'!#REF!="single","single",IF('m-file CAN Output'!#REF!="uint8","uint8",IF('m-file CAN Output'!#REF!="uint16","uint16","")))</f>
        <v>#REF!</v>
      </c>
      <c r="G207" s="13" t="e">
        <f>IF('m-file CAN Output'!#REF!="[]","-",(IF('m-file CAN Output'!#REF!="'-'","-",(IF('m-file CAN Output'!#REF!="","",'m-file CAN Output'!#REF!)))))</f>
        <v>#REF!</v>
      </c>
      <c r="H207" s="13" t="e">
        <f>IF('m-file CAN Output'!#REF!="","",'m-file CAN Output'!#REF!)</f>
        <v>#REF!</v>
      </c>
    </row>
    <row r="208" spans="1:8" s="166" customFormat="1" x14ac:dyDescent="0.3">
      <c r="A208" s="13">
        <v>207</v>
      </c>
      <c r="B208" s="13" t="str">
        <f>IF('m-file CAN Output'!C199="","//"&amp;'m-file CAN Output'!#REF!,'m-file CAN Output'!C199)</f>
        <v>MliaLADBLED3Req</v>
      </c>
      <c r="C208" s="13" t="str">
        <f>IF('m-file CAN Output'!D199="","",'m-file CAN Output'!D199)</f>
        <v>DAS_ADBLeftLED3_Req</v>
      </c>
      <c r="D208" s="13" t="str">
        <f>IF('m-file CAN Output'!B199="","",'m-file CAN Output'!B199)</f>
        <v>DASCU_HLL_Object</v>
      </c>
      <c r="E208" s="13" t="str">
        <f t="shared" si="4"/>
        <v>TX</v>
      </c>
      <c r="F208" s="1" t="str">
        <f>IF('m-file CAN Output'!F199="single","single",IF('m-file CAN Output'!F199="uint8","uint8",IF('m-file CAN Output'!F199="uint16","uint16","")))</f>
        <v>uint8</v>
      </c>
      <c r="G208" s="13" t="str">
        <f>IF('m-file CAN Output'!L199="[]","-",(IF('m-file CAN Output'!L199="'-'","-",(IF('m-file CAN Output'!L199="","",'m-file CAN Output'!L199)))))</f>
        <v>-</v>
      </c>
      <c r="H208" s="13">
        <f>IF('m-file CAN Output'!H199="","",'m-file CAN Output'!H199)</f>
        <v>0</v>
      </c>
    </row>
    <row r="209" spans="1:8" x14ac:dyDescent="0.3">
      <c r="A209" s="13">
        <v>208</v>
      </c>
      <c r="B209" s="13" t="str">
        <f>IF('m-file CAN Output'!C200="","//"&amp;'m-file CAN Output'!#REF!,'m-file CAN Output'!C200)</f>
        <v>MliaLADBLED4Req</v>
      </c>
      <c r="C209" s="13" t="str">
        <f>IF('m-file CAN Output'!D200="","",'m-file CAN Output'!D200)</f>
        <v>DAS_ADBLeftLED4_Req</v>
      </c>
      <c r="D209" s="13" t="str">
        <f>IF('m-file CAN Output'!B200="","",'m-file CAN Output'!B200)</f>
        <v>DASCU_HLL_Object</v>
      </c>
      <c r="E209" s="13" t="str">
        <f t="shared" si="4"/>
        <v>TX</v>
      </c>
      <c r="F209" s="1" t="str">
        <f>IF('m-file CAN Output'!F200="single","single",IF('m-file CAN Output'!F200="uint8","uint8",IF('m-file CAN Output'!F200="uint16","uint16","")))</f>
        <v>uint8</v>
      </c>
      <c r="G209" s="13" t="str">
        <f>IF('m-file CAN Output'!L200="[]","-",(IF('m-file CAN Output'!L200="'-'","-",(IF('m-file CAN Output'!L200="","",'m-file CAN Output'!L200)))))</f>
        <v>-</v>
      </c>
      <c r="H209" s="13">
        <f>IF('m-file CAN Output'!H200="","",'m-file CAN Output'!H200)</f>
        <v>0</v>
      </c>
    </row>
    <row r="210" spans="1:8" x14ac:dyDescent="0.3">
      <c r="A210" s="13">
        <v>209</v>
      </c>
      <c r="B210" s="13" t="str">
        <f>IF('m-file CAN Output'!C201="","//"&amp;'m-file CAN Output'!#REF!,'m-file CAN Output'!C201)</f>
        <v>MliaLADBLED5Req</v>
      </c>
      <c r="C210" s="13" t="str">
        <f>IF('m-file CAN Output'!D201="","",'m-file CAN Output'!D201)</f>
        <v>DAS_ADBLeftLED5_Req</v>
      </c>
      <c r="D210" s="13" t="str">
        <f>IF('m-file CAN Output'!B201="","",'m-file CAN Output'!B201)</f>
        <v>DASCU_HLL_Object</v>
      </c>
      <c r="E210" s="13" t="str">
        <f t="shared" si="4"/>
        <v>TX</v>
      </c>
      <c r="F210" s="1" t="str">
        <f>IF('m-file CAN Output'!F201="single","single",IF('m-file CAN Output'!F201="uint8","uint8",IF('m-file CAN Output'!F201="uint16","uint16","")))</f>
        <v>uint8</v>
      </c>
      <c r="G210" s="13" t="str">
        <f>IF('m-file CAN Output'!L201="[]","-",(IF('m-file CAN Output'!L201="'-'","-",(IF('m-file CAN Output'!L201="","",'m-file CAN Output'!L201)))))</f>
        <v>-</v>
      </c>
      <c r="H210" s="13">
        <f>IF('m-file CAN Output'!H201="","",'m-file CAN Output'!H201)</f>
        <v>0</v>
      </c>
    </row>
    <row r="211" spans="1:8" x14ac:dyDescent="0.3">
      <c r="A211" s="13">
        <v>210</v>
      </c>
      <c r="B211" s="13" t="str">
        <f>IF('m-file CAN Output'!C202="","//"&amp;'m-file CAN Output'!#REF!,'m-file CAN Output'!C202)</f>
        <v>MliaLADBLED6Req</v>
      </c>
      <c r="C211" s="13" t="str">
        <f>IF('m-file CAN Output'!D202="","",'m-file CAN Output'!D202)</f>
        <v>DAS_ADBLeftLED6_Req</v>
      </c>
      <c r="D211" s="13" t="str">
        <f>IF('m-file CAN Output'!B202="","",'m-file CAN Output'!B202)</f>
        <v>DASCU_HLL_Object</v>
      </c>
      <c r="E211" s="13" t="str">
        <f t="shared" si="4"/>
        <v>TX</v>
      </c>
      <c r="F211" s="1" t="str">
        <f>IF('m-file CAN Output'!F202="single","single",IF('m-file CAN Output'!F202="uint8","uint8",IF('m-file CAN Output'!F202="uint16","uint16","")))</f>
        <v>uint8</v>
      </c>
      <c r="G211" s="13" t="str">
        <f>IF('m-file CAN Output'!L202="[]","-",(IF('m-file CAN Output'!L202="'-'","-",(IF('m-file CAN Output'!L202="","",'m-file CAN Output'!L202)))))</f>
        <v>-</v>
      </c>
      <c r="H211" s="13">
        <f>IF('m-file CAN Output'!H202="","",'m-file CAN Output'!H202)</f>
        <v>0</v>
      </c>
    </row>
    <row r="212" spans="1:8" x14ac:dyDescent="0.3">
      <c r="A212" s="13">
        <v>211</v>
      </c>
      <c r="B212" s="13" t="str">
        <f>IF('m-file CAN Output'!C203="","//"&amp;'m-file CAN Output'!#REF!,'m-file CAN Output'!C203)</f>
        <v>MliaLADBLED7Req</v>
      </c>
      <c r="C212" s="13" t="str">
        <f>IF('m-file CAN Output'!D203="","",'m-file CAN Output'!D203)</f>
        <v>DAS_ADBLeftLED7_Req</v>
      </c>
      <c r="D212" s="13" t="str">
        <f>IF('m-file CAN Output'!B203="","",'m-file CAN Output'!B203)</f>
        <v>DASCU_HLL_Object</v>
      </c>
      <c r="E212" s="13" t="str">
        <f t="shared" si="4"/>
        <v>TX</v>
      </c>
      <c r="F212" s="1" t="str">
        <f>IF('m-file CAN Output'!F203="single","single",IF('m-file CAN Output'!F203="uint8","uint8",IF('m-file CAN Output'!F203="uint16","uint16","")))</f>
        <v>uint8</v>
      </c>
      <c r="G212" s="13" t="str">
        <f>IF('m-file CAN Output'!L203="[]","-",(IF('m-file CAN Output'!L203="'-'","-",(IF('m-file CAN Output'!L203="","",'m-file CAN Output'!L203)))))</f>
        <v>-</v>
      </c>
      <c r="H212" s="13">
        <f>IF('m-file CAN Output'!H203="","",'m-file CAN Output'!H203)</f>
        <v>0</v>
      </c>
    </row>
    <row r="213" spans="1:8" x14ac:dyDescent="0.3">
      <c r="A213" s="13">
        <v>212</v>
      </c>
      <c r="B213" s="13" t="str">
        <f>IF('m-file CAN Output'!C204="","//"&amp;'m-file CAN Output'!#REF!,'m-file CAN Output'!C204)</f>
        <v>MliaLADBLED8Req</v>
      </c>
      <c r="C213" s="13" t="str">
        <f>IF('m-file CAN Output'!D204="","",'m-file CAN Output'!D204)</f>
        <v>DAS_ADBLeftLED8_Req</v>
      </c>
      <c r="D213" s="13" t="str">
        <f>IF('m-file CAN Output'!B204="","",'m-file CAN Output'!B204)</f>
        <v>DASCU_HLL_Object</v>
      </c>
      <c r="E213" s="13" t="str">
        <f t="shared" si="4"/>
        <v>TX</v>
      </c>
      <c r="F213" s="1" t="str">
        <f>IF('m-file CAN Output'!F204="single","single",IF('m-file CAN Output'!F204="uint8","uint8",IF('m-file CAN Output'!F204="uint16","uint16","")))</f>
        <v>uint8</v>
      </c>
      <c r="G213" s="13" t="str">
        <f>IF('m-file CAN Output'!L204="[]","-",(IF('m-file CAN Output'!L204="'-'","-",(IF('m-file CAN Output'!L204="","",'m-file CAN Output'!L204)))))</f>
        <v>-</v>
      </c>
      <c r="H213" s="13">
        <f>IF('m-file CAN Output'!H204="","",'m-file CAN Output'!H204)</f>
        <v>0</v>
      </c>
    </row>
    <row r="214" spans="1:8" x14ac:dyDescent="0.3">
      <c r="A214" s="13">
        <v>213</v>
      </c>
      <c r="B214" s="13" t="str">
        <f>IF('m-file CAN Output'!C205="","//"&amp;'m-file CAN Output'!#REF!,'m-file CAN Output'!C205)</f>
        <v>MliaLADBLED9Req</v>
      </c>
      <c r="C214" s="13" t="str">
        <f>IF('m-file CAN Output'!D205="","",'m-file CAN Output'!D205)</f>
        <v>DAS_ADBLeftLED9_Req</v>
      </c>
      <c r="D214" s="13" t="str">
        <f>IF('m-file CAN Output'!B205="","",'m-file CAN Output'!B205)</f>
        <v>DASCU_HLL_Object</v>
      </c>
      <c r="E214" s="13" t="str">
        <f t="shared" si="4"/>
        <v>TX</v>
      </c>
      <c r="F214" s="1" t="str">
        <f>IF('m-file CAN Output'!F205="single","single",IF('m-file CAN Output'!F205="uint8","uint8",IF('m-file CAN Output'!F205="uint16","uint16","")))</f>
        <v>uint8</v>
      </c>
      <c r="G214" s="13" t="str">
        <f>IF('m-file CAN Output'!L205="[]","-",(IF('m-file CAN Output'!L205="'-'","-",(IF('m-file CAN Output'!L205="","",'m-file CAN Output'!L205)))))</f>
        <v>-</v>
      </c>
      <c r="H214" s="13">
        <f>IF('m-file CAN Output'!H205="","",'m-file CAN Output'!H205)</f>
        <v>0</v>
      </c>
    </row>
    <row r="215" spans="1:8" x14ac:dyDescent="0.3">
      <c r="A215" s="13">
        <v>214</v>
      </c>
      <c r="B215" s="13" t="str">
        <f>IF('m-file CAN Output'!C206="","//"&amp;'m-file CAN Output'!#REF!,'m-file CAN Output'!C206)</f>
        <v>MliaLADBLED10Req</v>
      </c>
      <c r="C215" s="13" t="str">
        <f>IF('m-file CAN Output'!D206="","",'m-file CAN Output'!D206)</f>
        <v>DAS_ADBLeftLED10_Req</v>
      </c>
      <c r="D215" s="13" t="str">
        <f>IF('m-file CAN Output'!B206="","",'m-file CAN Output'!B206)</f>
        <v>DASCU_HLL_Object</v>
      </c>
      <c r="E215" s="13" t="str">
        <f t="shared" si="4"/>
        <v>TX</v>
      </c>
      <c r="F215" s="1" t="str">
        <f>IF('m-file CAN Output'!F206="single","single",IF('m-file CAN Output'!F206="uint8","uint8",IF('m-file CAN Output'!F206="uint16","uint16","")))</f>
        <v>uint8</v>
      </c>
      <c r="G215" s="13" t="str">
        <f>IF('m-file CAN Output'!L206="[]","-",(IF('m-file CAN Output'!L206="'-'","-",(IF('m-file CAN Output'!L206="","",'m-file CAN Output'!L206)))))</f>
        <v>-</v>
      </c>
      <c r="H215" s="13">
        <f>IF('m-file CAN Output'!H206="","",'m-file CAN Output'!H206)</f>
        <v>0</v>
      </c>
    </row>
    <row r="216" spans="1:8" x14ac:dyDescent="0.3">
      <c r="A216" s="13">
        <v>215</v>
      </c>
      <c r="B216" s="13" t="str">
        <f>IF('m-file CAN Output'!C207="","//"&amp;'m-file CAN Output'!#REF!,'m-file CAN Output'!C207)</f>
        <v>MliaLADBLED11Req</v>
      </c>
      <c r="C216" s="13" t="str">
        <f>IF('m-file CAN Output'!D207="","",'m-file CAN Output'!D207)</f>
        <v>DAS_ADBLeftLED11_Req</v>
      </c>
      <c r="D216" s="13" t="str">
        <f>IF('m-file CAN Output'!B207="","",'m-file CAN Output'!B207)</f>
        <v>DASCU_HLL_Object</v>
      </c>
      <c r="E216" s="13" t="str">
        <f t="shared" si="4"/>
        <v>TX</v>
      </c>
      <c r="F216" s="1" t="str">
        <f>IF('m-file CAN Output'!F207="single","single",IF('m-file CAN Output'!F207="uint8","uint8",IF('m-file CAN Output'!F207="uint16","uint16","")))</f>
        <v>uint8</v>
      </c>
      <c r="G216" s="13" t="str">
        <f>IF('m-file CAN Output'!L207="[]","-",(IF('m-file CAN Output'!L207="'-'","-",(IF('m-file CAN Output'!L207="","",'m-file CAN Output'!L207)))))</f>
        <v>-</v>
      </c>
      <c r="H216" s="13">
        <f>IF('m-file CAN Output'!H207="","",'m-file CAN Output'!H207)</f>
        <v>0</v>
      </c>
    </row>
    <row r="217" spans="1:8" x14ac:dyDescent="0.3">
      <c r="A217" s="13">
        <v>216</v>
      </c>
      <c r="B217" s="13" t="str">
        <f>IF('m-file CAN Output'!C208="","//"&amp;'m-file CAN Output'!#REF!,'m-file CAN Output'!C208)</f>
        <v>MliaLADBLED12Req</v>
      </c>
      <c r="C217" s="13" t="str">
        <f>IF('m-file CAN Output'!D208="","",'m-file CAN Output'!D208)</f>
        <v>DAS_ADBLeftLED12_Req</v>
      </c>
      <c r="D217" s="13" t="str">
        <f>IF('m-file CAN Output'!B208="","",'m-file CAN Output'!B208)</f>
        <v>DASCU_HLL_Object</v>
      </c>
      <c r="E217" s="13" t="str">
        <f t="shared" si="4"/>
        <v>TX</v>
      </c>
      <c r="F217" s="1" t="str">
        <f>IF('m-file CAN Output'!F208="single","single",IF('m-file CAN Output'!F208="uint8","uint8",IF('m-file CAN Output'!F208="uint16","uint16","")))</f>
        <v>uint8</v>
      </c>
      <c r="G217" s="13" t="str">
        <f>IF('m-file CAN Output'!L208="[]","-",(IF('m-file CAN Output'!L208="'-'","-",(IF('m-file CAN Output'!L208="","",'m-file CAN Output'!L208)))))</f>
        <v>-</v>
      </c>
      <c r="H217" s="13">
        <f>IF('m-file CAN Output'!H208="","",'m-file CAN Output'!H208)</f>
        <v>0</v>
      </c>
    </row>
    <row r="218" spans="1:8" x14ac:dyDescent="0.3">
      <c r="A218" s="13">
        <v>217</v>
      </c>
      <c r="B218" s="13" t="str">
        <f>IF('m-file CAN Output'!C209="","//"&amp;'m-file CAN Output'!#REF!,'m-file CAN Output'!C209)</f>
        <v>MliaLADBLED13Req</v>
      </c>
      <c r="C218" s="13" t="str">
        <f>IF('m-file CAN Output'!D209="","",'m-file CAN Output'!D209)</f>
        <v>DAS_ADBLeftLED13_Req</v>
      </c>
      <c r="D218" s="13" t="str">
        <f>IF('m-file CAN Output'!B209="","",'m-file CAN Output'!B209)</f>
        <v>DASCU_HLL_Object</v>
      </c>
      <c r="E218" s="13" t="str">
        <f t="shared" si="4"/>
        <v>TX</v>
      </c>
      <c r="F218" s="1" t="str">
        <f>IF('m-file CAN Output'!F209="single","single",IF('m-file CAN Output'!F209="uint8","uint8",IF('m-file CAN Output'!F209="uint16","uint16","")))</f>
        <v>uint8</v>
      </c>
      <c r="G218" s="13" t="str">
        <f>IF('m-file CAN Output'!L209="[]","-",(IF('m-file CAN Output'!L209="'-'","-",(IF('m-file CAN Output'!L209="","",'m-file CAN Output'!L209)))))</f>
        <v>-</v>
      </c>
      <c r="H218" s="13">
        <f>IF('m-file CAN Output'!H209="","",'m-file CAN Output'!H209)</f>
        <v>0</v>
      </c>
    </row>
    <row r="219" spans="1:8" x14ac:dyDescent="0.3">
      <c r="A219" s="13">
        <v>218</v>
      </c>
      <c r="B219" s="13" t="str">
        <f>IF('m-file CAN Output'!C210="","//"&amp;'m-file CAN Output'!#REF!,'m-file CAN Output'!C210)</f>
        <v>MliaLADBLED14Req</v>
      </c>
      <c r="C219" s="13" t="str">
        <f>IF('m-file CAN Output'!D210="","",'m-file CAN Output'!D210)</f>
        <v>DAS_ADBLeftLED14_Req</v>
      </c>
      <c r="D219" s="13" t="str">
        <f>IF('m-file CAN Output'!B210="","",'m-file CAN Output'!B210)</f>
        <v>DASCU_HLL_Object</v>
      </c>
      <c r="E219" s="13" t="str">
        <f t="shared" si="4"/>
        <v>TX</v>
      </c>
      <c r="F219" s="1" t="str">
        <f>IF('m-file CAN Output'!F210="single","single",IF('m-file CAN Output'!F210="uint8","uint8",IF('m-file CAN Output'!F210="uint16","uint16","")))</f>
        <v>uint8</v>
      </c>
      <c r="G219" s="13" t="str">
        <f>IF('m-file CAN Output'!L210="[]","-",(IF('m-file CAN Output'!L210="'-'","-",(IF('m-file CAN Output'!L210="","",'m-file CAN Output'!L210)))))</f>
        <v>-</v>
      </c>
      <c r="H219" s="13">
        <f>IF('m-file CAN Output'!H210="","",'m-file CAN Output'!H210)</f>
        <v>0</v>
      </c>
    </row>
    <row r="220" spans="1:8" x14ac:dyDescent="0.3">
      <c r="A220" s="13">
        <v>219</v>
      </c>
      <c r="B220" s="13" t="str">
        <f>IF('m-file CAN Output'!C211="","//"&amp;'m-file CAN Output'!#REF!,'m-file CAN Output'!C211)</f>
        <v>MliaLADBLED15Req</v>
      </c>
      <c r="C220" s="13" t="str">
        <f>IF('m-file CAN Output'!D211="","",'m-file CAN Output'!D211)</f>
        <v>DAS_ADBLeftLED15_Req</v>
      </c>
      <c r="D220" s="13" t="str">
        <f>IF('m-file CAN Output'!B211="","",'m-file CAN Output'!B211)</f>
        <v>DASCU_HLL_Object</v>
      </c>
      <c r="E220" s="13" t="str">
        <f t="shared" si="4"/>
        <v>TX</v>
      </c>
      <c r="F220" s="1" t="str">
        <f>IF('m-file CAN Output'!F211="single","single",IF('m-file CAN Output'!F211="uint8","uint8",IF('m-file CAN Output'!F211="uint16","uint16","")))</f>
        <v>uint8</v>
      </c>
      <c r="G220" s="13" t="str">
        <f>IF('m-file CAN Output'!L211="[]","-",(IF('m-file CAN Output'!L211="'-'","-",(IF('m-file CAN Output'!L211="","",'m-file CAN Output'!L211)))))</f>
        <v>-</v>
      </c>
      <c r="H220" s="13">
        <f>IF('m-file CAN Output'!H211="","",'m-file CAN Output'!H211)</f>
        <v>0</v>
      </c>
    </row>
    <row r="221" spans="1:8" x14ac:dyDescent="0.3">
      <c r="A221" s="13">
        <v>220</v>
      </c>
      <c r="B221" s="13" t="str">
        <f>IF('m-file CAN Output'!C212="","//"&amp;'m-file CAN Output'!#REF!,'m-file CAN Output'!C212)</f>
        <v>MliaLADBLED16Req</v>
      </c>
      <c r="C221" s="13" t="str">
        <f>IF('m-file CAN Output'!D212="","",'m-file CAN Output'!D212)</f>
        <v>DAS_ADBLeftLED16_Req</v>
      </c>
      <c r="D221" s="13" t="str">
        <f>IF('m-file CAN Output'!B212="","",'m-file CAN Output'!B212)</f>
        <v>DASCU_HLL_Object</v>
      </c>
      <c r="E221" s="13" t="str">
        <f t="shared" si="4"/>
        <v>TX</v>
      </c>
      <c r="F221" s="1" t="str">
        <f>IF('m-file CAN Output'!F212="single","single",IF('m-file CAN Output'!F212="uint8","uint8",IF('m-file CAN Output'!F212="uint16","uint16","")))</f>
        <v>uint8</v>
      </c>
      <c r="G221" s="13" t="str">
        <f>IF('m-file CAN Output'!L212="[]","-",(IF('m-file CAN Output'!L212="'-'","-",(IF('m-file CAN Output'!L212="","",'m-file CAN Output'!L212)))))</f>
        <v>-</v>
      </c>
      <c r="H221" s="13">
        <f>IF('m-file CAN Output'!H212="","",'m-file CAN Output'!H212)</f>
        <v>0</v>
      </c>
    </row>
    <row r="222" spans="1:8" x14ac:dyDescent="0.3">
      <c r="A222" s="13">
        <v>221</v>
      </c>
      <c r="B222" s="13" t="str">
        <f>IF('m-file CAN Output'!C213="","//"&amp;'m-file CAN Output'!#REF!,'m-file CAN Output'!C213)</f>
        <v>MliaLADBLED17Req</v>
      </c>
      <c r="C222" s="13" t="str">
        <f>IF('m-file CAN Output'!D213="","",'m-file CAN Output'!D213)</f>
        <v>DAS_ADBLeftLED17_Req</v>
      </c>
      <c r="D222" s="13" t="str">
        <f>IF('m-file CAN Output'!B213="","",'m-file CAN Output'!B213)</f>
        <v>DASCU_HLL_Object</v>
      </c>
      <c r="E222" s="13" t="str">
        <f t="shared" si="4"/>
        <v>TX</v>
      </c>
      <c r="F222" s="1" t="str">
        <f>IF('m-file CAN Output'!F213="single","single",IF('m-file CAN Output'!F213="uint8","uint8",IF('m-file CAN Output'!F213="uint16","uint16","")))</f>
        <v>uint8</v>
      </c>
      <c r="G222" s="13" t="str">
        <f>IF('m-file CAN Output'!L213="[]","-",(IF('m-file CAN Output'!L213="'-'","-",(IF('m-file CAN Output'!L213="","",'m-file CAN Output'!L213)))))</f>
        <v>-</v>
      </c>
      <c r="H222" s="13">
        <f>IF('m-file CAN Output'!H213="","",'m-file CAN Output'!H213)</f>
        <v>0</v>
      </c>
    </row>
    <row r="223" spans="1:8" x14ac:dyDescent="0.3">
      <c r="A223" s="13">
        <v>222</v>
      </c>
      <c r="B223" s="13" t="str">
        <f>IF('m-file CAN Output'!C214="","//"&amp;'m-file CAN Output'!#REF!,'m-file CAN Output'!C214)</f>
        <v>MliaLADBLED18Req</v>
      </c>
      <c r="C223" s="13" t="str">
        <f>IF('m-file CAN Output'!D214="","",'m-file CAN Output'!D214)</f>
        <v>DAS_ADBLeftLED18_Req</v>
      </c>
      <c r="D223" s="13" t="str">
        <f>IF('m-file CAN Output'!B214="","",'m-file CAN Output'!B214)</f>
        <v>DASCU_HLL_Object</v>
      </c>
      <c r="E223" s="13" t="str">
        <f t="shared" si="4"/>
        <v>TX</v>
      </c>
      <c r="F223" s="1" t="str">
        <f>IF('m-file CAN Output'!F214="single","single",IF('m-file CAN Output'!F214="uint8","uint8",IF('m-file CAN Output'!F214="uint16","uint16","")))</f>
        <v>uint8</v>
      </c>
      <c r="G223" s="13" t="str">
        <f>IF('m-file CAN Output'!L214="[]","-",(IF('m-file CAN Output'!L214="'-'","-",(IF('m-file CAN Output'!L214="","",'m-file CAN Output'!L214)))))</f>
        <v>-</v>
      </c>
      <c r="H223" s="13">
        <f>IF('m-file CAN Output'!H214="","",'m-file CAN Output'!H214)</f>
        <v>0</v>
      </c>
    </row>
    <row r="224" spans="1:8" x14ac:dyDescent="0.3">
      <c r="A224" s="13">
        <v>223</v>
      </c>
      <c r="B224" s="13" t="str">
        <f>IF('m-file CAN Output'!C215="","//"&amp;'m-file CAN Output'!#REF!,'m-file CAN Output'!C215)</f>
        <v>MliaLeftObj1Y1Val</v>
      </c>
      <c r="C224" s="13" t="str">
        <f>IF('m-file CAN Output'!D215="","",'m-file CAN Output'!D215)</f>
        <v>DAS_LeftObj_1_Y_1_Val</v>
      </c>
      <c r="D224" s="13" t="str">
        <f>IF('m-file CAN Output'!B215="","",'m-file CAN Output'!B215)</f>
        <v>DASCU_HLL_Object</v>
      </c>
      <c r="E224" s="13" t="str">
        <f t="shared" si="4"/>
        <v>TX</v>
      </c>
      <c r="F224" s="1" t="str">
        <f>IF('m-file CAN Output'!F215="single","single",IF('m-file CAN Output'!F215="uint8","uint8",IF('m-file CAN Output'!F215="uint16","uint16","")))</f>
        <v>single</v>
      </c>
      <c r="G224" s="13" t="str">
        <f>IF('m-file CAN Output'!L215="[]","-",(IF('m-file CAN Output'!L215="'-'","-",(IF('m-file CAN Output'!L215="","",'m-file CAN Output'!L215)))))</f>
        <v>-</v>
      </c>
      <c r="H224" s="13">
        <f>IF('m-file CAN Output'!H215="","",'m-file CAN Output'!H215)</f>
        <v>0</v>
      </c>
    </row>
    <row r="225" spans="1:8" x14ac:dyDescent="0.3">
      <c r="A225" s="13">
        <v>224</v>
      </c>
      <c r="B225" s="13" t="str">
        <f>IF('m-file CAN Output'!C216="","//"&amp;'m-file CAN Output'!#REF!,'m-file CAN Output'!C216)</f>
        <v>MliaLeftObj1Z1Val</v>
      </c>
      <c r="C225" s="13" t="str">
        <f>IF('m-file CAN Output'!D216="","",'m-file CAN Output'!D216)</f>
        <v>DAS_LeftObj_1_Z_1_Val</v>
      </c>
      <c r="D225" s="13" t="str">
        <f>IF('m-file CAN Output'!B216="","",'m-file CAN Output'!B216)</f>
        <v>DASCU_HLL_Object</v>
      </c>
      <c r="E225" s="13" t="str">
        <f t="shared" si="4"/>
        <v>TX</v>
      </c>
      <c r="F225" s="1" t="str">
        <f>IF('m-file CAN Output'!F216="single","single",IF('m-file CAN Output'!F216="uint8","uint8",IF('m-file CAN Output'!F216="uint16","uint16","")))</f>
        <v>uint8</v>
      </c>
      <c r="G225" s="13" t="str">
        <f>IF('m-file CAN Output'!L216="[]","-",(IF('m-file CAN Output'!L216="'-'","-",(IF('m-file CAN Output'!L216="","",'m-file CAN Output'!L216)))))</f>
        <v>-</v>
      </c>
      <c r="H225" s="13">
        <f>IF('m-file CAN Output'!H216="","",'m-file CAN Output'!H216)</f>
        <v>0</v>
      </c>
    </row>
    <row r="226" spans="1:8" x14ac:dyDescent="0.3">
      <c r="A226" s="13">
        <v>225</v>
      </c>
      <c r="B226" s="13" t="str">
        <f>IF('m-file CAN Output'!C217="","//"&amp;'m-file CAN Output'!#REF!,'m-file CAN Output'!C217)</f>
        <v>MliaLeftObj1Y2Val</v>
      </c>
      <c r="C226" s="13" t="str">
        <f>IF('m-file CAN Output'!D217="","",'m-file CAN Output'!D217)</f>
        <v>DAS_LeftObj_1_Y_2_Val</v>
      </c>
      <c r="D226" s="13" t="str">
        <f>IF('m-file CAN Output'!B217="","",'m-file CAN Output'!B217)</f>
        <v>DASCU_HLL_Object</v>
      </c>
      <c r="E226" s="13" t="str">
        <f t="shared" si="4"/>
        <v>TX</v>
      </c>
      <c r="F226" s="1" t="str">
        <f>IF('m-file CAN Output'!F217="single","single",IF('m-file CAN Output'!F217="uint8","uint8",IF('m-file CAN Output'!F217="uint16","uint16","")))</f>
        <v>single</v>
      </c>
      <c r="G226" s="13" t="str">
        <f>IF('m-file CAN Output'!L217="[]","-",(IF('m-file CAN Output'!L217="'-'","-",(IF('m-file CAN Output'!L217="","",'m-file CAN Output'!L217)))))</f>
        <v>-</v>
      </c>
      <c r="H226" s="13">
        <f>IF('m-file CAN Output'!H217="","",'m-file CAN Output'!H217)</f>
        <v>0</v>
      </c>
    </row>
    <row r="227" spans="1:8" x14ac:dyDescent="0.3">
      <c r="A227" s="13">
        <v>226</v>
      </c>
      <c r="B227" s="13" t="str">
        <f>IF('m-file CAN Output'!C218="","//"&amp;'m-file CAN Output'!#REF!,'m-file CAN Output'!C218)</f>
        <v>MliaLeftObj1Z2Val</v>
      </c>
      <c r="C227" s="13" t="str">
        <f>IF('m-file CAN Output'!D218="","",'m-file CAN Output'!D218)</f>
        <v>DAS_LeftObj_1_Z_2_Val</v>
      </c>
      <c r="D227" s="13" t="str">
        <f>IF('m-file CAN Output'!B218="","",'m-file CAN Output'!B218)</f>
        <v>DASCU_HLL_Object</v>
      </c>
      <c r="E227" s="13" t="str">
        <f t="shared" si="4"/>
        <v>TX</v>
      </c>
      <c r="F227" s="1" t="str">
        <f>IF('m-file CAN Output'!F218="single","single",IF('m-file CAN Output'!F218="uint8","uint8",IF('m-file CAN Output'!F218="uint16","uint16","")))</f>
        <v>uint8</v>
      </c>
      <c r="G227" s="13" t="str">
        <f>IF('m-file CAN Output'!L218="[]","-",(IF('m-file CAN Output'!L218="'-'","-",(IF('m-file CAN Output'!L218="","",'m-file CAN Output'!L218)))))</f>
        <v>-</v>
      </c>
      <c r="H227" s="13">
        <f>IF('m-file CAN Output'!H218="","",'m-file CAN Output'!H218)</f>
        <v>0</v>
      </c>
    </row>
    <row r="228" spans="1:8" x14ac:dyDescent="0.3">
      <c r="A228" s="13">
        <v>227</v>
      </c>
      <c r="B228" s="13" t="str">
        <f>IF('m-file CAN Output'!C219="","//"&amp;'m-file CAN Output'!#REF!,'m-file CAN Output'!C219)</f>
        <v>MliaLeftObj2Y1Val</v>
      </c>
      <c r="C228" s="13" t="str">
        <f>IF('m-file CAN Output'!D219="","",'m-file CAN Output'!D219)</f>
        <v>DAS_LeftObj_2_Y_1_Val</v>
      </c>
      <c r="D228" s="13" t="str">
        <f>IF('m-file CAN Output'!B219="","",'m-file CAN Output'!B219)</f>
        <v>DASCU_HLL_Object</v>
      </c>
      <c r="E228" s="13" t="str">
        <f t="shared" si="4"/>
        <v>TX</v>
      </c>
      <c r="F228" s="1" t="str">
        <f>IF('m-file CAN Output'!F219="single","single",IF('m-file CAN Output'!F219="uint8","uint8",IF('m-file CAN Output'!F219="uint16","uint16","")))</f>
        <v>single</v>
      </c>
      <c r="G228" s="13" t="str">
        <f>IF('m-file CAN Output'!L219="[]","-",(IF('m-file CAN Output'!L219="'-'","-",(IF('m-file CAN Output'!L219="","",'m-file CAN Output'!L219)))))</f>
        <v>-</v>
      </c>
      <c r="H228" s="13">
        <f>IF('m-file CAN Output'!H219="","",'m-file CAN Output'!H219)</f>
        <v>0</v>
      </c>
    </row>
    <row r="229" spans="1:8" x14ac:dyDescent="0.3">
      <c r="A229" s="13">
        <v>228</v>
      </c>
      <c r="B229" s="13" t="str">
        <f>IF('m-file CAN Output'!C220="","//"&amp;'m-file CAN Output'!#REF!,'m-file CAN Output'!C220)</f>
        <v>MliaLeftObj2Z1Val</v>
      </c>
      <c r="C229" s="13" t="str">
        <f>IF('m-file CAN Output'!D220="","",'m-file CAN Output'!D220)</f>
        <v>DAS_LeftObj_2_Z_1_Val</v>
      </c>
      <c r="D229" s="13" t="str">
        <f>IF('m-file CAN Output'!B220="","",'m-file CAN Output'!B220)</f>
        <v>DASCU_HLL_Object</v>
      </c>
      <c r="E229" s="13" t="str">
        <f t="shared" si="4"/>
        <v>TX</v>
      </c>
      <c r="F229" s="1" t="str">
        <f>IF('m-file CAN Output'!F220="single","single",IF('m-file CAN Output'!F220="uint8","uint8",IF('m-file CAN Output'!F220="uint16","uint16","")))</f>
        <v>uint8</v>
      </c>
      <c r="G229" s="13" t="str">
        <f>IF('m-file CAN Output'!L220="[]","-",(IF('m-file CAN Output'!L220="'-'","-",(IF('m-file CAN Output'!L220="","",'m-file CAN Output'!L220)))))</f>
        <v>-</v>
      </c>
      <c r="H229" s="13">
        <f>IF('m-file CAN Output'!H220="","",'m-file CAN Output'!H220)</f>
        <v>0</v>
      </c>
    </row>
    <row r="230" spans="1:8" x14ac:dyDescent="0.3">
      <c r="A230" s="13">
        <v>229</v>
      </c>
      <c r="B230" s="13" t="str">
        <f>IF('m-file CAN Output'!C221="","//"&amp;'m-file CAN Output'!#REF!,'m-file CAN Output'!C221)</f>
        <v>MliaLeftObj2Y2Val</v>
      </c>
      <c r="C230" s="13" t="str">
        <f>IF('m-file CAN Output'!D221="","",'m-file CAN Output'!D221)</f>
        <v>DAS_LeftObj_2_Y_2_Val</v>
      </c>
      <c r="D230" s="13" t="str">
        <f>IF('m-file CAN Output'!B221="","",'m-file CAN Output'!B221)</f>
        <v>DASCU_HLL_Object</v>
      </c>
      <c r="E230" s="13" t="str">
        <f t="shared" si="4"/>
        <v>TX</v>
      </c>
      <c r="F230" s="1" t="str">
        <f>IF('m-file CAN Output'!F221="single","single",IF('m-file CAN Output'!F221="uint8","uint8",IF('m-file CAN Output'!F221="uint16","uint16","")))</f>
        <v>single</v>
      </c>
      <c r="G230" s="13" t="str">
        <f>IF('m-file CAN Output'!L221="[]","-",(IF('m-file CAN Output'!L221="'-'","-",(IF('m-file CAN Output'!L221="","",'m-file CAN Output'!L221)))))</f>
        <v>-</v>
      </c>
      <c r="H230" s="13">
        <f>IF('m-file CAN Output'!H221="","",'m-file CAN Output'!H221)</f>
        <v>0</v>
      </c>
    </row>
    <row r="231" spans="1:8" x14ac:dyDescent="0.3">
      <c r="A231" s="13">
        <v>230</v>
      </c>
      <c r="B231" s="13" t="str">
        <f>IF('m-file CAN Output'!C222="","//"&amp;'m-file CAN Output'!#REF!,'m-file CAN Output'!C222)</f>
        <v>MliaLeftObj2Z2Val</v>
      </c>
      <c r="C231" s="13" t="str">
        <f>IF('m-file CAN Output'!D222="","",'m-file CAN Output'!D222)</f>
        <v>DAS_LeftObj_2_Z_2_Val</v>
      </c>
      <c r="D231" s="13" t="str">
        <f>IF('m-file CAN Output'!B222="","",'m-file CAN Output'!B222)</f>
        <v>DASCU_HLL_Object</v>
      </c>
      <c r="E231" s="13" t="str">
        <f t="shared" si="4"/>
        <v>TX</v>
      </c>
      <c r="F231" s="1" t="str">
        <f>IF('m-file CAN Output'!F222="single","single",IF('m-file CAN Output'!F222="uint8","uint8",IF('m-file CAN Output'!F222="uint16","uint16","")))</f>
        <v>uint8</v>
      </c>
      <c r="G231" s="13" t="str">
        <f>IF('m-file CAN Output'!L222="[]","-",(IF('m-file CAN Output'!L222="'-'","-",(IF('m-file CAN Output'!L222="","",'m-file CAN Output'!L222)))))</f>
        <v>-</v>
      </c>
      <c r="H231" s="13">
        <f>IF('m-file CAN Output'!H222="","",'m-file CAN Output'!H222)</f>
        <v>0</v>
      </c>
    </row>
    <row r="232" spans="1:8" x14ac:dyDescent="0.3">
      <c r="A232" s="13">
        <v>231</v>
      </c>
      <c r="B232" s="13" t="str">
        <f>IF('m-file CAN Output'!C223="","//"&amp;'m-file CAN Output'!#REF!,'m-file CAN Output'!C223)</f>
        <v>MliaLeftObj3Y1Val</v>
      </c>
      <c r="C232" s="13" t="str">
        <f>IF('m-file CAN Output'!D223="","",'m-file CAN Output'!D223)</f>
        <v>DAS_LeftObj_3_Y_1_Val</v>
      </c>
      <c r="D232" s="13" t="str">
        <f>IF('m-file CAN Output'!B223="","",'m-file CAN Output'!B223)</f>
        <v>DASCU_HLL_Object</v>
      </c>
      <c r="E232" s="13" t="str">
        <f t="shared" si="4"/>
        <v>TX</v>
      </c>
      <c r="F232" s="1" t="str">
        <f>IF('m-file CAN Output'!F223="single","single",IF('m-file CAN Output'!F223="uint8","uint8",IF('m-file CAN Output'!F223="uint16","uint16","")))</f>
        <v>single</v>
      </c>
      <c r="G232" s="13" t="str">
        <f>IF('m-file CAN Output'!L223="[]","-",(IF('m-file CAN Output'!L223="'-'","-",(IF('m-file CAN Output'!L223="","",'m-file CAN Output'!L223)))))</f>
        <v>-</v>
      </c>
      <c r="H232" s="13">
        <f>IF('m-file CAN Output'!H223="","",'m-file CAN Output'!H223)</f>
        <v>0</v>
      </c>
    </row>
    <row r="233" spans="1:8" x14ac:dyDescent="0.3">
      <c r="A233" s="13">
        <v>232</v>
      </c>
      <c r="B233" s="13" t="str">
        <f>IF('m-file CAN Output'!C224="","//"&amp;'m-file CAN Output'!#REF!,'m-file CAN Output'!C224)</f>
        <v>MliaLeftObj3Z1Val</v>
      </c>
      <c r="C233" s="13" t="str">
        <f>IF('m-file CAN Output'!D224="","",'m-file CAN Output'!D224)</f>
        <v>DAS_LeftObj_3_Z_1_Val</v>
      </c>
      <c r="D233" s="13" t="str">
        <f>IF('m-file CAN Output'!B224="","",'m-file CAN Output'!B224)</f>
        <v>DASCU_HLL_Object</v>
      </c>
      <c r="E233" s="13" t="str">
        <f t="shared" si="4"/>
        <v>TX</v>
      </c>
      <c r="F233" s="1" t="str">
        <f>IF('m-file CAN Output'!F224="single","single",IF('m-file CAN Output'!F224="uint8","uint8",IF('m-file CAN Output'!F224="uint16","uint16","")))</f>
        <v>uint8</v>
      </c>
      <c r="G233" s="13" t="str">
        <f>IF('m-file CAN Output'!L224="[]","-",(IF('m-file CAN Output'!L224="'-'","-",(IF('m-file CAN Output'!L224="","",'m-file CAN Output'!L224)))))</f>
        <v>-</v>
      </c>
      <c r="H233" s="13">
        <f>IF('m-file CAN Output'!H224="","",'m-file CAN Output'!H224)</f>
        <v>0</v>
      </c>
    </row>
    <row r="234" spans="1:8" x14ac:dyDescent="0.3">
      <c r="A234" s="13">
        <v>233</v>
      </c>
      <c r="B234" s="13" t="str">
        <f>IF('m-file CAN Output'!C225="","//"&amp;'m-file CAN Output'!#REF!,'m-file CAN Output'!C225)</f>
        <v>MliaLeftObj3Y2Val</v>
      </c>
      <c r="C234" s="13" t="str">
        <f>IF('m-file CAN Output'!D225="","",'m-file CAN Output'!D225)</f>
        <v>DAS_LeftObj_3_Y_2_Val</v>
      </c>
      <c r="D234" s="13" t="str">
        <f>IF('m-file CAN Output'!B225="","",'m-file CAN Output'!B225)</f>
        <v>DASCU_HLL_Object</v>
      </c>
      <c r="E234" s="13" t="str">
        <f t="shared" si="4"/>
        <v>TX</v>
      </c>
      <c r="F234" s="1" t="str">
        <f>IF('m-file CAN Output'!F225="single","single",IF('m-file CAN Output'!F225="uint8","uint8",IF('m-file CAN Output'!F225="uint16","uint16","")))</f>
        <v>single</v>
      </c>
      <c r="G234" s="13" t="str">
        <f>IF('m-file CAN Output'!L225="[]","-",(IF('m-file CAN Output'!L225="'-'","-",(IF('m-file CAN Output'!L225="","",'m-file CAN Output'!L225)))))</f>
        <v>-</v>
      </c>
      <c r="H234" s="13">
        <f>IF('m-file CAN Output'!H225="","",'m-file CAN Output'!H225)</f>
        <v>0</v>
      </c>
    </row>
    <row r="235" spans="1:8" x14ac:dyDescent="0.3">
      <c r="A235" s="13">
        <v>234</v>
      </c>
      <c r="B235" s="13" t="str">
        <f>IF('m-file CAN Output'!C226="","//"&amp;'m-file CAN Output'!#REF!,'m-file CAN Output'!C226)</f>
        <v>MliaLeftObj3Z2Val</v>
      </c>
      <c r="C235" s="13" t="str">
        <f>IF('m-file CAN Output'!D226="","",'m-file CAN Output'!D226)</f>
        <v>DAS_LeftObj_3_Z_2_Val</v>
      </c>
      <c r="D235" s="13" t="str">
        <f>IF('m-file CAN Output'!B226="","",'m-file CAN Output'!B226)</f>
        <v>DASCU_HLL_Object</v>
      </c>
      <c r="E235" s="13" t="str">
        <f t="shared" si="4"/>
        <v>TX</v>
      </c>
      <c r="F235" s="1" t="str">
        <f>IF('m-file CAN Output'!F226="single","single",IF('m-file CAN Output'!F226="uint8","uint8",IF('m-file CAN Output'!F226="uint16","uint16","")))</f>
        <v>uint8</v>
      </c>
      <c r="G235" s="13" t="str">
        <f>IF('m-file CAN Output'!L226="[]","-",(IF('m-file CAN Output'!L226="'-'","-",(IF('m-file CAN Output'!L226="","",'m-file CAN Output'!L226)))))</f>
        <v>-</v>
      </c>
      <c r="H235" s="13">
        <f>IF('m-file CAN Output'!H226="","",'m-file CAN Output'!H226)</f>
        <v>0</v>
      </c>
    </row>
    <row r="236" spans="1:8" x14ac:dyDescent="0.3">
      <c r="A236" s="13">
        <v>235</v>
      </c>
      <c r="B236" s="13" t="str">
        <f>IF('m-file CAN Output'!C227="","//"&amp;'m-file CAN Output'!#REF!,'m-file CAN Output'!C227)</f>
        <v>MliaLeftObj4Y1Val</v>
      </c>
      <c r="C236" s="13" t="str">
        <f>IF('m-file CAN Output'!D227="","",'m-file CAN Output'!D227)</f>
        <v>DAS_LeftObj_4_Y_1_Val</v>
      </c>
      <c r="D236" s="13" t="str">
        <f>IF('m-file CAN Output'!B227="","",'m-file CAN Output'!B227)</f>
        <v>DASCU_HLL_Object</v>
      </c>
      <c r="E236" s="13" t="str">
        <f t="shared" si="4"/>
        <v>TX</v>
      </c>
      <c r="F236" s="1" t="str">
        <f>IF('m-file CAN Output'!F227="single","single",IF('m-file CAN Output'!F227="uint8","uint8",IF('m-file CAN Output'!F227="uint16","uint16","")))</f>
        <v>single</v>
      </c>
      <c r="G236" s="13" t="str">
        <f>IF('m-file CAN Output'!L227="[]","-",(IF('m-file CAN Output'!L227="'-'","-",(IF('m-file CAN Output'!L227="","",'m-file CAN Output'!L227)))))</f>
        <v>-</v>
      </c>
      <c r="H236" s="13">
        <f>IF('m-file CAN Output'!H227="","",'m-file CAN Output'!H227)</f>
        <v>0</v>
      </c>
    </row>
    <row r="237" spans="1:8" x14ac:dyDescent="0.3">
      <c r="A237" s="13">
        <v>236</v>
      </c>
      <c r="B237" s="13" t="str">
        <f>IF('m-file CAN Output'!C228="","//"&amp;'m-file CAN Output'!#REF!,'m-file CAN Output'!C228)</f>
        <v>MliaLeftObj4Z1Val</v>
      </c>
      <c r="C237" s="13" t="str">
        <f>IF('m-file CAN Output'!D228="","",'m-file CAN Output'!D228)</f>
        <v>DAS_LeftObj_4_Z_1_Val</v>
      </c>
      <c r="D237" s="13" t="str">
        <f>IF('m-file CAN Output'!B228="","",'m-file CAN Output'!B228)</f>
        <v>DASCU_HLL_Object</v>
      </c>
      <c r="E237" s="13" t="str">
        <f t="shared" si="4"/>
        <v>TX</v>
      </c>
      <c r="F237" s="1" t="str">
        <f>IF('m-file CAN Output'!F228="single","single",IF('m-file CAN Output'!F228="uint8","uint8",IF('m-file CAN Output'!F228="uint16","uint16","")))</f>
        <v>uint8</v>
      </c>
      <c r="G237" s="13" t="str">
        <f>IF('m-file CAN Output'!L228="[]","-",(IF('m-file CAN Output'!L228="'-'","-",(IF('m-file CAN Output'!L228="","",'m-file CAN Output'!L228)))))</f>
        <v>-</v>
      </c>
      <c r="H237" s="13">
        <f>IF('m-file CAN Output'!H228="","",'m-file CAN Output'!H228)</f>
        <v>0</v>
      </c>
    </row>
    <row r="238" spans="1:8" x14ac:dyDescent="0.3">
      <c r="A238" s="13">
        <v>237</v>
      </c>
      <c r="B238" s="13" t="str">
        <f>IF('m-file CAN Output'!C229="","//"&amp;'m-file CAN Output'!#REF!,'m-file CAN Output'!C229)</f>
        <v>MliaLeftObj4Y2Val</v>
      </c>
      <c r="C238" s="13" t="str">
        <f>IF('m-file CAN Output'!D229="","",'m-file CAN Output'!D229)</f>
        <v>DAS_LeftObj_4_Y_2_Val</v>
      </c>
      <c r="D238" s="13" t="str">
        <f>IF('m-file CAN Output'!B229="","",'m-file CAN Output'!B229)</f>
        <v>DASCU_HLL_Object</v>
      </c>
      <c r="E238" s="13" t="str">
        <f t="shared" si="4"/>
        <v>TX</v>
      </c>
      <c r="F238" s="1" t="str">
        <f>IF('m-file CAN Output'!F229="single","single",IF('m-file CAN Output'!F229="uint8","uint8",IF('m-file CAN Output'!F229="uint16","uint16","")))</f>
        <v>single</v>
      </c>
      <c r="G238" s="13" t="str">
        <f>IF('m-file CAN Output'!L229="[]","-",(IF('m-file CAN Output'!L229="'-'","-",(IF('m-file CAN Output'!L229="","",'m-file CAN Output'!L229)))))</f>
        <v>-</v>
      </c>
      <c r="H238" s="13">
        <f>IF('m-file CAN Output'!H229="","",'m-file CAN Output'!H229)</f>
        <v>0</v>
      </c>
    </row>
    <row r="239" spans="1:8" x14ac:dyDescent="0.3">
      <c r="A239" s="13">
        <v>238</v>
      </c>
      <c r="B239" s="13" t="str">
        <f>IF('m-file CAN Output'!C230="","//"&amp;'m-file CAN Output'!#REF!,'m-file CAN Output'!C230)</f>
        <v>MliaLeftObj4Z2Val</v>
      </c>
      <c r="C239" s="13" t="str">
        <f>IF('m-file CAN Output'!D230="","",'m-file CAN Output'!D230)</f>
        <v>DAS_LeftObj_4_Z_2_Val</v>
      </c>
      <c r="D239" s="13" t="str">
        <f>IF('m-file CAN Output'!B230="","",'m-file CAN Output'!B230)</f>
        <v>DASCU_HLL_Object</v>
      </c>
      <c r="E239" s="13" t="str">
        <f t="shared" si="4"/>
        <v>TX</v>
      </c>
      <c r="F239" s="1" t="str">
        <f>IF('m-file CAN Output'!F230="single","single",IF('m-file CAN Output'!F230="uint8","uint8",IF('m-file CAN Output'!F230="uint16","uint16","")))</f>
        <v>uint8</v>
      </c>
      <c r="G239" s="13" t="str">
        <f>IF('m-file CAN Output'!L230="[]","-",(IF('m-file CAN Output'!L230="'-'","-",(IF('m-file CAN Output'!L230="","",'m-file CAN Output'!L230)))))</f>
        <v>-</v>
      </c>
      <c r="H239" s="13">
        <f>IF('m-file CAN Output'!H230="","",'m-file CAN Output'!H230)</f>
        <v>0</v>
      </c>
    </row>
    <row r="240" spans="1:8" x14ac:dyDescent="0.3">
      <c r="A240" s="13">
        <v>239</v>
      </c>
      <c r="B240" s="13" t="str">
        <f>IF('m-file CAN Output'!C231="","//"&amp;'m-file CAN Output'!#REF!,'m-file CAN Output'!C231)</f>
        <v>MliaLeftObj5Y1Val</v>
      </c>
      <c r="C240" s="13" t="str">
        <f>IF('m-file CAN Output'!D231="","",'m-file CAN Output'!D231)</f>
        <v>DAS_LeftObj_5_Y_1_Val</v>
      </c>
      <c r="D240" s="13" t="str">
        <f>IF('m-file CAN Output'!B231="","",'m-file CAN Output'!B231)</f>
        <v>DASCU_HLL_Object</v>
      </c>
      <c r="E240" s="13" t="str">
        <f t="shared" si="4"/>
        <v>TX</v>
      </c>
      <c r="F240" s="1" t="str">
        <f>IF('m-file CAN Output'!F231="single","single",IF('m-file CAN Output'!F231="uint8","uint8",IF('m-file CAN Output'!F231="uint16","uint16","")))</f>
        <v>single</v>
      </c>
      <c r="G240" s="13" t="str">
        <f>IF('m-file CAN Output'!L231="[]","-",(IF('m-file CAN Output'!L231="'-'","-",(IF('m-file CAN Output'!L231="","",'m-file CAN Output'!L231)))))</f>
        <v>-</v>
      </c>
      <c r="H240" s="13">
        <f>IF('m-file CAN Output'!H231="","",'m-file CAN Output'!H231)</f>
        <v>0</v>
      </c>
    </row>
    <row r="241" spans="1:8" x14ac:dyDescent="0.3">
      <c r="A241" s="13">
        <v>240</v>
      </c>
      <c r="B241" s="13" t="str">
        <f>IF('m-file CAN Output'!C232="","//"&amp;'m-file CAN Output'!#REF!,'m-file CAN Output'!C232)</f>
        <v>MliaLeftObj5Z1Val</v>
      </c>
      <c r="C241" s="13" t="str">
        <f>IF('m-file CAN Output'!D232="","",'m-file CAN Output'!D232)</f>
        <v>DAS_LeftObj_5_Z_1_Val</v>
      </c>
      <c r="D241" s="13" t="str">
        <f>IF('m-file CAN Output'!B232="","",'m-file CAN Output'!B232)</f>
        <v>DASCU_HLL_Object</v>
      </c>
      <c r="E241" s="13" t="str">
        <f t="shared" si="4"/>
        <v>TX</v>
      </c>
      <c r="F241" s="1" t="str">
        <f>IF('m-file CAN Output'!F232="single","single",IF('m-file CAN Output'!F232="uint8","uint8",IF('m-file CAN Output'!F232="uint16","uint16","")))</f>
        <v>uint8</v>
      </c>
      <c r="G241" s="13" t="str">
        <f>IF('m-file CAN Output'!L232="[]","-",(IF('m-file CAN Output'!L232="'-'","-",(IF('m-file CAN Output'!L232="","",'m-file CAN Output'!L232)))))</f>
        <v>-</v>
      </c>
      <c r="H241" s="13">
        <f>IF('m-file CAN Output'!H232="","",'m-file CAN Output'!H232)</f>
        <v>0</v>
      </c>
    </row>
    <row r="242" spans="1:8" x14ac:dyDescent="0.3">
      <c r="A242" s="13">
        <v>241</v>
      </c>
      <c r="B242" s="13" t="str">
        <f>IF('m-file CAN Output'!C233="","//"&amp;'m-file CAN Output'!#REF!,'m-file CAN Output'!C233)</f>
        <v>MliaLeftObj5Y2Val</v>
      </c>
      <c r="C242" s="13" t="str">
        <f>IF('m-file CAN Output'!D233="","",'m-file CAN Output'!D233)</f>
        <v>DAS_LeftObj_5_Y_2_Val</v>
      </c>
      <c r="D242" s="13" t="str">
        <f>IF('m-file CAN Output'!B233="","",'m-file CAN Output'!B233)</f>
        <v>DASCU_HLL_Object</v>
      </c>
      <c r="E242" s="13" t="str">
        <f t="shared" si="4"/>
        <v>TX</v>
      </c>
      <c r="F242" s="1" t="str">
        <f>IF('m-file CAN Output'!F233="single","single",IF('m-file CAN Output'!F233="uint8","uint8",IF('m-file CAN Output'!F233="uint16","uint16","")))</f>
        <v>single</v>
      </c>
      <c r="G242" s="13" t="str">
        <f>IF('m-file CAN Output'!L233="[]","-",(IF('m-file CAN Output'!L233="'-'","-",(IF('m-file CAN Output'!L233="","",'m-file CAN Output'!L233)))))</f>
        <v>-</v>
      </c>
      <c r="H242" s="13">
        <f>IF('m-file CAN Output'!H233="","",'m-file CAN Output'!H233)</f>
        <v>0</v>
      </c>
    </row>
    <row r="243" spans="1:8" x14ac:dyDescent="0.3">
      <c r="A243" s="13">
        <v>242</v>
      </c>
      <c r="B243" s="13" t="str">
        <f>IF('m-file CAN Output'!C234="","//"&amp;'m-file CAN Output'!#REF!,'m-file CAN Output'!C234)</f>
        <v>MliaLeftObj5Z2Val</v>
      </c>
      <c r="C243" s="13" t="str">
        <f>IF('m-file CAN Output'!D234="","",'m-file CAN Output'!D234)</f>
        <v>DAS_LeftObj_5_Z_2_Val</v>
      </c>
      <c r="D243" s="13" t="str">
        <f>IF('m-file CAN Output'!B234="","",'m-file CAN Output'!B234)</f>
        <v>DASCU_HLL_Object</v>
      </c>
      <c r="E243" s="13" t="str">
        <f t="shared" si="4"/>
        <v>TX</v>
      </c>
      <c r="F243" s="1" t="str">
        <f>IF('m-file CAN Output'!F234="single","single",IF('m-file CAN Output'!F234="uint8","uint8",IF('m-file CAN Output'!F234="uint16","uint16","")))</f>
        <v>uint8</v>
      </c>
      <c r="G243" s="13" t="str">
        <f>IF('m-file CAN Output'!L234="[]","-",(IF('m-file CAN Output'!L234="'-'","-",(IF('m-file CAN Output'!L234="","",'m-file CAN Output'!L234)))))</f>
        <v>-</v>
      </c>
      <c r="H243" s="13">
        <f>IF('m-file CAN Output'!H234="","",'m-file CAN Output'!H234)</f>
        <v>0</v>
      </c>
    </row>
    <row r="244" spans="1:8" x14ac:dyDescent="0.3">
      <c r="A244" s="13">
        <v>243</v>
      </c>
      <c r="B244" s="13" t="str">
        <f>IF('m-file CAN Output'!C235="","//"&amp;'m-file CAN Output'!#REF!,'m-file CAN Output'!C235)</f>
        <v>MliaLeftObj6Y1Val</v>
      </c>
      <c r="C244" s="13" t="str">
        <f>IF('m-file CAN Output'!D235="","",'m-file CAN Output'!D235)</f>
        <v>DAS_LeftObj_6_Y_1_Val</v>
      </c>
      <c r="D244" s="13" t="str">
        <f>IF('m-file CAN Output'!B235="","",'m-file CAN Output'!B235)</f>
        <v>DASCU_HLL_Object</v>
      </c>
      <c r="E244" s="13" t="str">
        <f t="shared" si="4"/>
        <v>TX</v>
      </c>
      <c r="F244" s="1" t="str">
        <f>IF('m-file CAN Output'!F235="single","single",IF('m-file CAN Output'!F235="uint8","uint8",IF('m-file CAN Output'!F235="uint16","uint16","")))</f>
        <v>single</v>
      </c>
      <c r="G244" s="13" t="str">
        <f>IF('m-file CAN Output'!L235="[]","-",(IF('m-file CAN Output'!L235="'-'","-",(IF('m-file CAN Output'!L235="","",'m-file CAN Output'!L235)))))</f>
        <v>-</v>
      </c>
      <c r="H244" s="13">
        <f>IF('m-file CAN Output'!H235="","",'m-file CAN Output'!H235)</f>
        <v>0</v>
      </c>
    </row>
    <row r="245" spans="1:8" x14ac:dyDescent="0.3">
      <c r="A245" s="13">
        <v>244</v>
      </c>
      <c r="B245" s="13" t="str">
        <f>IF('m-file CAN Output'!C236="","//"&amp;'m-file CAN Output'!#REF!,'m-file CAN Output'!C236)</f>
        <v>MliaLeftObj6Z1Val</v>
      </c>
      <c r="C245" s="13" t="str">
        <f>IF('m-file CAN Output'!D236="","",'m-file CAN Output'!D236)</f>
        <v>DAS_LeftObj_6_Z_1_Val</v>
      </c>
      <c r="D245" s="13" t="str">
        <f>IF('m-file CAN Output'!B236="","",'m-file CAN Output'!B236)</f>
        <v>DASCU_HLL_Object</v>
      </c>
      <c r="E245" s="13" t="str">
        <f t="shared" si="4"/>
        <v>TX</v>
      </c>
      <c r="F245" s="1" t="str">
        <f>IF('m-file CAN Output'!F236="single","single",IF('m-file CAN Output'!F236="uint8","uint8",IF('m-file CAN Output'!F236="uint16","uint16","")))</f>
        <v>uint8</v>
      </c>
      <c r="G245" s="13" t="str">
        <f>IF('m-file CAN Output'!L236="[]","-",(IF('m-file CAN Output'!L236="'-'","-",(IF('m-file CAN Output'!L236="","",'m-file CAN Output'!L236)))))</f>
        <v>-</v>
      </c>
      <c r="H245" s="13">
        <f>IF('m-file CAN Output'!H236="","",'m-file CAN Output'!H236)</f>
        <v>0</v>
      </c>
    </row>
    <row r="246" spans="1:8" x14ac:dyDescent="0.3">
      <c r="A246" s="13">
        <v>245</v>
      </c>
      <c r="B246" s="13" t="str">
        <f>IF('m-file CAN Output'!C237="","//"&amp;'m-file CAN Output'!#REF!,'m-file CAN Output'!C237)</f>
        <v>MliaLeftObj6Y2Val</v>
      </c>
      <c r="C246" s="13" t="str">
        <f>IF('m-file CAN Output'!D237="","",'m-file CAN Output'!D237)</f>
        <v>DAS_LeftObj_6_Y_2_Val</v>
      </c>
      <c r="D246" s="13" t="str">
        <f>IF('m-file CAN Output'!B237="","",'m-file CAN Output'!B237)</f>
        <v>DASCU_HLL_Object</v>
      </c>
      <c r="E246" s="13" t="str">
        <f t="shared" si="4"/>
        <v>TX</v>
      </c>
      <c r="F246" s="1" t="str">
        <f>IF('m-file CAN Output'!F237="single","single",IF('m-file CAN Output'!F237="uint8","uint8",IF('m-file CAN Output'!F237="uint16","uint16","")))</f>
        <v>single</v>
      </c>
      <c r="G246" s="13" t="str">
        <f>IF('m-file CAN Output'!L237="[]","-",(IF('m-file CAN Output'!L237="'-'","-",(IF('m-file CAN Output'!L237="","",'m-file CAN Output'!L237)))))</f>
        <v>-</v>
      </c>
      <c r="H246" s="13">
        <f>IF('m-file CAN Output'!H237="","",'m-file CAN Output'!H237)</f>
        <v>0</v>
      </c>
    </row>
    <row r="247" spans="1:8" x14ac:dyDescent="0.3">
      <c r="A247" s="13">
        <v>246</v>
      </c>
      <c r="B247" s="13" t="str">
        <f>IF('m-file CAN Output'!C238="","//"&amp;'m-file CAN Output'!#REF!,'m-file CAN Output'!C238)</f>
        <v>MliaLeftObj6Z2Val</v>
      </c>
      <c r="C247" s="13" t="str">
        <f>IF('m-file CAN Output'!D238="","",'m-file CAN Output'!D238)</f>
        <v>DAS_LeftObj_6_Z_2_Val</v>
      </c>
      <c r="D247" s="13" t="str">
        <f>IF('m-file CAN Output'!B238="","",'m-file CAN Output'!B238)</f>
        <v>DASCU_HLL_Object</v>
      </c>
      <c r="E247" s="13" t="str">
        <f t="shared" si="4"/>
        <v>TX</v>
      </c>
      <c r="F247" s="1" t="str">
        <f>IF('m-file CAN Output'!F238="single","single",IF('m-file CAN Output'!F238="uint8","uint8",IF('m-file CAN Output'!F238="uint16","uint16","")))</f>
        <v>uint8</v>
      </c>
      <c r="G247" s="13" t="str">
        <f>IF('m-file CAN Output'!L238="[]","-",(IF('m-file CAN Output'!L238="'-'","-",(IF('m-file CAN Output'!L238="","",'m-file CAN Output'!L238)))))</f>
        <v>-</v>
      </c>
      <c r="H247" s="13">
        <f>IF('m-file CAN Output'!H238="","",'m-file CAN Output'!H238)</f>
        <v>0</v>
      </c>
    </row>
    <row r="248" spans="1:8" x14ac:dyDescent="0.3">
      <c r="A248" s="13">
        <v>247</v>
      </c>
      <c r="B248" s="13" t="str">
        <f>IF('m-file CAN Output'!C239="","//"&amp;'m-file CAN Output'!#REF!,'m-file CAN Output'!C239)</f>
        <v>MliaLeftObj7Y1Val</v>
      </c>
      <c r="C248" s="13" t="str">
        <f>IF('m-file CAN Output'!D239="","",'m-file CAN Output'!D239)</f>
        <v>DAS_LeftObj_7_Y_1_Val</v>
      </c>
      <c r="D248" s="13" t="str">
        <f>IF('m-file CAN Output'!B239="","",'m-file CAN Output'!B239)</f>
        <v>DASCU_HLL_Object</v>
      </c>
      <c r="E248" s="13" t="str">
        <f t="shared" si="4"/>
        <v>TX</v>
      </c>
      <c r="F248" s="1" t="str">
        <f>IF('m-file CAN Output'!F239="single","single",IF('m-file CAN Output'!F239="uint8","uint8",IF('m-file CAN Output'!F239="uint16","uint16","")))</f>
        <v>single</v>
      </c>
      <c r="G248" s="13" t="str">
        <f>IF('m-file CAN Output'!L239="[]","-",(IF('m-file CAN Output'!L239="'-'","-",(IF('m-file CAN Output'!L239="","",'m-file CAN Output'!L239)))))</f>
        <v>-</v>
      </c>
      <c r="H248" s="13">
        <f>IF('m-file CAN Output'!H239="","",'m-file CAN Output'!H239)</f>
        <v>0</v>
      </c>
    </row>
    <row r="249" spans="1:8" x14ac:dyDescent="0.3">
      <c r="A249" s="13">
        <v>248</v>
      </c>
      <c r="B249" s="13" t="str">
        <f>IF('m-file CAN Output'!C240="","//"&amp;'m-file CAN Output'!#REF!,'m-file CAN Output'!C240)</f>
        <v>MliaLeftObj7Z1Val</v>
      </c>
      <c r="C249" s="13" t="str">
        <f>IF('m-file CAN Output'!D240="","",'m-file CAN Output'!D240)</f>
        <v>DAS_LeftObj_7_Z_1_Val</v>
      </c>
      <c r="D249" s="13" t="str">
        <f>IF('m-file CAN Output'!B240="","",'m-file CAN Output'!B240)</f>
        <v>DASCU_HLL_Object</v>
      </c>
      <c r="E249" s="13" t="str">
        <f t="shared" si="4"/>
        <v>TX</v>
      </c>
      <c r="F249" s="1" t="str">
        <f>IF('m-file CAN Output'!F240="single","single",IF('m-file CAN Output'!F240="uint8","uint8",IF('m-file CAN Output'!F240="uint16","uint16","")))</f>
        <v>uint8</v>
      </c>
      <c r="G249" s="13" t="str">
        <f>IF('m-file CAN Output'!L240="[]","-",(IF('m-file CAN Output'!L240="'-'","-",(IF('m-file CAN Output'!L240="","",'m-file CAN Output'!L240)))))</f>
        <v>-</v>
      </c>
      <c r="H249" s="13">
        <f>IF('m-file CAN Output'!H240="","",'m-file CAN Output'!H240)</f>
        <v>0</v>
      </c>
    </row>
    <row r="250" spans="1:8" x14ac:dyDescent="0.3">
      <c r="A250" s="13">
        <v>249</v>
      </c>
      <c r="B250" s="13" t="str">
        <f>IF('m-file CAN Output'!C241="","//"&amp;'m-file CAN Output'!#REF!,'m-file CAN Output'!C241)</f>
        <v>MliaLeftObj7Y2Val</v>
      </c>
      <c r="C250" s="13" t="str">
        <f>IF('m-file CAN Output'!D241="","",'m-file CAN Output'!D241)</f>
        <v>DAS_LeftObj_7_Y_2_Val</v>
      </c>
      <c r="D250" s="13" t="str">
        <f>IF('m-file CAN Output'!B241="","",'m-file CAN Output'!B241)</f>
        <v>DASCU_HLL_Object</v>
      </c>
      <c r="E250" s="13" t="str">
        <f t="shared" si="4"/>
        <v>TX</v>
      </c>
      <c r="F250" s="1" t="str">
        <f>IF('m-file CAN Output'!F241="single","single",IF('m-file CAN Output'!F241="uint8","uint8",IF('m-file CAN Output'!F241="uint16","uint16","")))</f>
        <v>single</v>
      </c>
      <c r="G250" s="13" t="str">
        <f>IF('m-file CAN Output'!L241="[]","-",(IF('m-file CAN Output'!L241="'-'","-",(IF('m-file CAN Output'!L241="","",'m-file CAN Output'!L241)))))</f>
        <v>-</v>
      </c>
      <c r="H250" s="13">
        <f>IF('m-file CAN Output'!H241="","",'m-file CAN Output'!H241)</f>
        <v>0</v>
      </c>
    </row>
    <row r="251" spans="1:8" x14ac:dyDescent="0.3">
      <c r="A251" s="13">
        <v>250</v>
      </c>
      <c r="B251" s="13" t="str">
        <f>IF('m-file CAN Output'!C242="","//"&amp;'m-file CAN Output'!#REF!,'m-file CAN Output'!C242)</f>
        <v>MliaLeftObj7Z2Val</v>
      </c>
      <c r="C251" s="13" t="str">
        <f>IF('m-file CAN Output'!D242="","",'m-file CAN Output'!D242)</f>
        <v>DAS_LeftObj_7_Z_2_Val</v>
      </c>
      <c r="D251" s="13" t="str">
        <f>IF('m-file CAN Output'!B242="","",'m-file CAN Output'!B242)</f>
        <v>DASCU_HLL_Object</v>
      </c>
      <c r="E251" s="13" t="str">
        <f t="shared" si="4"/>
        <v>TX</v>
      </c>
      <c r="F251" s="1" t="str">
        <f>IF('m-file CAN Output'!F242="single","single",IF('m-file CAN Output'!F242="uint8","uint8",IF('m-file CAN Output'!F242="uint16","uint16","")))</f>
        <v>uint8</v>
      </c>
      <c r="G251" s="13" t="str">
        <f>IF('m-file CAN Output'!L242="[]","-",(IF('m-file CAN Output'!L242="'-'","-",(IF('m-file CAN Output'!L242="","",'m-file CAN Output'!L242)))))</f>
        <v>-</v>
      </c>
      <c r="H251" s="13">
        <f>IF('m-file CAN Output'!H242="","",'m-file CAN Output'!H242)</f>
        <v>0</v>
      </c>
    </row>
    <row r="252" spans="1:8" x14ac:dyDescent="0.3">
      <c r="A252" s="13">
        <v>251</v>
      </c>
      <c r="B252" s="13" t="str">
        <f>IF('m-file CAN Output'!C243="","//"&amp;'m-file CAN Output'!#REF!,'m-file CAN Output'!C243)</f>
        <v>MliaLeftObj8Y1Val</v>
      </c>
      <c r="C252" s="13" t="str">
        <f>IF('m-file CAN Output'!D243="","",'m-file CAN Output'!D243)</f>
        <v>DAS_LeftObj_8_Y_1_Val</v>
      </c>
      <c r="D252" s="13" t="str">
        <f>IF('m-file CAN Output'!B243="","",'m-file CAN Output'!B243)</f>
        <v>DASCU_HLL_Object</v>
      </c>
      <c r="E252" s="13" t="str">
        <f t="shared" si="4"/>
        <v>TX</v>
      </c>
      <c r="F252" s="1" t="str">
        <f>IF('m-file CAN Output'!F243="single","single",IF('m-file CAN Output'!F243="uint8","uint8",IF('m-file CAN Output'!F243="uint16","uint16","")))</f>
        <v>single</v>
      </c>
      <c r="G252" s="13" t="str">
        <f>IF('m-file CAN Output'!L243="[]","-",(IF('m-file CAN Output'!L243="'-'","-",(IF('m-file CAN Output'!L243="","",'m-file CAN Output'!L243)))))</f>
        <v>-</v>
      </c>
      <c r="H252" s="13">
        <f>IF('m-file CAN Output'!H243="","",'m-file CAN Output'!H243)</f>
        <v>0</v>
      </c>
    </row>
    <row r="253" spans="1:8" x14ac:dyDescent="0.3">
      <c r="A253" s="13">
        <v>252</v>
      </c>
      <c r="B253" s="13" t="str">
        <f>IF('m-file CAN Output'!C244="","//"&amp;'m-file CAN Output'!#REF!,'m-file CAN Output'!C244)</f>
        <v>MliaLeftObj8Z1Val</v>
      </c>
      <c r="C253" s="13" t="str">
        <f>IF('m-file CAN Output'!D244="","",'m-file CAN Output'!D244)</f>
        <v>DAS_LeftObj_8_Z_1_Val</v>
      </c>
      <c r="D253" s="13" t="str">
        <f>IF('m-file CAN Output'!B244="","",'m-file CAN Output'!B244)</f>
        <v>DASCU_HLL_Object</v>
      </c>
      <c r="E253" s="13" t="str">
        <f t="shared" si="4"/>
        <v>TX</v>
      </c>
      <c r="F253" s="1" t="str">
        <f>IF('m-file CAN Output'!F244="single","single",IF('m-file CAN Output'!F244="uint8","uint8",IF('m-file CAN Output'!F244="uint16","uint16","")))</f>
        <v>uint8</v>
      </c>
      <c r="G253" s="13" t="str">
        <f>IF('m-file CAN Output'!L244="[]","-",(IF('m-file CAN Output'!L244="'-'","-",(IF('m-file CAN Output'!L244="","",'m-file CAN Output'!L244)))))</f>
        <v>-</v>
      </c>
      <c r="H253" s="13">
        <f>IF('m-file CAN Output'!H244="","",'m-file CAN Output'!H244)</f>
        <v>0</v>
      </c>
    </row>
    <row r="254" spans="1:8" x14ac:dyDescent="0.3">
      <c r="A254" s="13">
        <v>253</v>
      </c>
      <c r="B254" s="13" t="str">
        <f>IF('m-file CAN Output'!C245="","//"&amp;'m-file CAN Output'!#REF!,'m-file CAN Output'!C245)</f>
        <v>MliaLeftObj8Y2Val</v>
      </c>
      <c r="C254" s="13" t="str">
        <f>IF('m-file CAN Output'!D245="","",'m-file CAN Output'!D245)</f>
        <v>DAS_LeftObj_8_Y_2_Val</v>
      </c>
      <c r="D254" s="13" t="str">
        <f>IF('m-file CAN Output'!B245="","",'m-file CAN Output'!B245)</f>
        <v>DASCU_HLL_Object</v>
      </c>
      <c r="E254" s="13" t="str">
        <f t="shared" si="4"/>
        <v>TX</v>
      </c>
      <c r="F254" s="1" t="str">
        <f>IF('m-file CAN Output'!F245="single","single",IF('m-file CAN Output'!F245="uint8","uint8",IF('m-file CAN Output'!F245="uint16","uint16","")))</f>
        <v>single</v>
      </c>
      <c r="G254" s="13" t="str">
        <f>IF('m-file CAN Output'!L245="[]","-",(IF('m-file CAN Output'!L245="'-'","-",(IF('m-file CAN Output'!L245="","",'m-file CAN Output'!L245)))))</f>
        <v>-</v>
      </c>
      <c r="H254" s="13">
        <f>IF('m-file CAN Output'!H245="","",'m-file CAN Output'!H245)</f>
        <v>0</v>
      </c>
    </row>
    <row r="255" spans="1:8" x14ac:dyDescent="0.3">
      <c r="A255" s="13">
        <v>254</v>
      </c>
      <c r="B255" s="13" t="str">
        <f>IF('m-file CAN Output'!C246="","//"&amp;'m-file CAN Output'!#REF!,'m-file CAN Output'!C246)</f>
        <v>MliaLeftObj8Z2Val</v>
      </c>
      <c r="C255" s="13" t="str">
        <f>IF('m-file CAN Output'!D246="","",'m-file CAN Output'!D246)</f>
        <v>DAS_LeftObj_8_Z_2_Val</v>
      </c>
      <c r="D255" s="13" t="str">
        <f>IF('m-file CAN Output'!B246="","",'m-file CAN Output'!B246)</f>
        <v>DASCU_HLL_Object</v>
      </c>
      <c r="E255" s="13" t="str">
        <f t="shared" si="4"/>
        <v>TX</v>
      </c>
      <c r="F255" s="1" t="str">
        <f>IF('m-file CAN Output'!F246="single","single",IF('m-file CAN Output'!F246="uint8","uint8",IF('m-file CAN Output'!F246="uint16","uint16","")))</f>
        <v>uint8</v>
      </c>
      <c r="G255" s="13" t="str">
        <f>IF('m-file CAN Output'!L246="[]","-",(IF('m-file CAN Output'!L246="'-'","-",(IF('m-file CAN Output'!L246="","",'m-file CAN Output'!L246)))))</f>
        <v>-</v>
      </c>
      <c r="H255" s="13">
        <f>IF('m-file CAN Output'!H246="","",'m-file CAN Output'!H246)</f>
        <v>0</v>
      </c>
    </row>
    <row r="256" spans="1:8" x14ac:dyDescent="0.3">
      <c r="A256" s="13">
        <v>255</v>
      </c>
      <c r="B256" s="13" t="str">
        <f>IF('m-file CAN Output'!C247="","//"&amp;'m-file CAN Output'!#REF!,'m-file CAN Output'!C247)</f>
        <v>MliaLeftObj9Y1Val</v>
      </c>
      <c r="C256" s="13" t="str">
        <f>IF('m-file CAN Output'!D247="","",'m-file CAN Output'!D247)</f>
        <v>DAS_LeftObj_9_Y_1_Val</v>
      </c>
      <c r="D256" s="13" t="str">
        <f>IF('m-file CAN Output'!B247="","",'m-file CAN Output'!B247)</f>
        <v>DASCU_HLL_Object</v>
      </c>
      <c r="E256" s="13" t="str">
        <f t="shared" si="4"/>
        <v>TX</v>
      </c>
      <c r="F256" s="1" t="str">
        <f>IF('m-file CAN Output'!F247="single","single",IF('m-file CAN Output'!F247="uint8","uint8",IF('m-file CAN Output'!F247="uint16","uint16","")))</f>
        <v>single</v>
      </c>
      <c r="G256" s="13" t="str">
        <f>IF('m-file CAN Output'!L247="[]","-",(IF('m-file CAN Output'!L247="'-'","-",(IF('m-file CAN Output'!L247="","",'m-file CAN Output'!L247)))))</f>
        <v>-</v>
      </c>
      <c r="H256" s="13">
        <f>IF('m-file CAN Output'!H247="","",'m-file CAN Output'!H247)</f>
        <v>0</v>
      </c>
    </row>
    <row r="257" spans="1:8" x14ac:dyDescent="0.3">
      <c r="A257" s="13">
        <v>256</v>
      </c>
      <c r="B257" s="13" t="str">
        <f>IF('m-file CAN Output'!C248="","//"&amp;'m-file CAN Output'!#REF!,'m-file CAN Output'!C248)</f>
        <v>MliaLeftObj9Z1Val</v>
      </c>
      <c r="C257" s="13" t="str">
        <f>IF('m-file CAN Output'!D248="","",'m-file CAN Output'!D248)</f>
        <v>DAS_LeftObj_9_Z_1_Val</v>
      </c>
      <c r="D257" s="13" t="str">
        <f>IF('m-file CAN Output'!B248="","",'m-file CAN Output'!B248)</f>
        <v>DASCU_HLL_Object</v>
      </c>
      <c r="E257" s="13" t="str">
        <f t="shared" si="4"/>
        <v>TX</v>
      </c>
      <c r="F257" s="1" t="str">
        <f>IF('m-file CAN Output'!F248="single","single",IF('m-file CAN Output'!F248="uint8","uint8",IF('m-file CAN Output'!F248="uint16","uint16","")))</f>
        <v>uint8</v>
      </c>
      <c r="G257" s="13" t="str">
        <f>IF('m-file CAN Output'!L248="[]","-",(IF('m-file CAN Output'!L248="'-'","-",(IF('m-file CAN Output'!L248="","",'m-file CAN Output'!L248)))))</f>
        <v>-</v>
      </c>
      <c r="H257" s="13">
        <f>IF('m-file CAN Output'!H248="","",'m-file CAN Output'!H248)</f>
        <v>0</v>
      </c>
    </row>
    <row r="258" spans="1:8" x14ac:dyDescent="0.3">
      <c r="A258" s="13">
        <v>257</v>
      </c>
      <c r="B258" s="13" t="str">
        <f>IF('m-file CAN Output'!C249="","//"&amp;'m-file CAN Output'!#REF!,'m-file CAN Output'!C249)</f>
        <v>MliaLeftObj9Y2Val</v>
      </c>
      <c r="C258" s="13" t="str">
        <f>IF('m-file CAN Output'!D249="","",'m-file CAN Output'!D249)</f>
        <v>DAS_LeftObj_9_Y_2_Val</v>
      </c>
      <c r="D258" s="13" t="str">
        <f>IF('m-file CAN Output'!B249="","",'m-file CAN Output'!B249)</f>
        <v>DASCU_HLL_Object</v>
      </c>
      <c r="E258" s="13" t="str">
        <f t="shared" si="4"/>
        <v>TX</v>
      </c>
      <c r="F258" s="1" t="str">
        <f>IF('m-file CAN Output'!F249="single","single",IF('m-file CAN Output'!F249="uint8","uint8",IF('m-file CAN Output'!F249="uint16","uint16","")))</f>
        <v>single</v>
      </c>
      <c r="G258" s="13" t="str">
        <f>IF('m-file CAN Output'!L249="[]","-",(IF('m-file CAN Output'!L249="'-'","-",(IF('m-file CAN Output'!L249="","",'m-file CAN Output'!L249)))))</f>
        <v>-</v>
      </c>
      <c r="H258" s="13">
        <f>IF('m-file CAN Output'!H249="","",'m-file CAN Output'!H249)</f>
        <v>0</v>
      </c>
    </row>
    <row r="259" spans="1:8" x14ac:dyDescent="0.3">
      <c r="A259" s="13">
        <v>258</v>
      </c>
      <c r="B259" s="13" t="str">
        <f>IF('m-file CAN Output'!C250="","//"&amp;'m-file CAN Output'!#REF!,'m-file CAN Output'!C250)</f>
        <v>MliaLeftObj9Z2Val</v>
      </c>
      <c r="C259" s="13" t="str">
        <f>IF('m-file CAN Output'!D250="","",'m-file CAN Output'!D250)</f>
        <v>DAS_LeftObj_9_Z_2_Val</v>
      </c>
      <c r="D259" s="13" t="str">
        <f>IF('m-file CAN Output'!B250="","",'m-file CAN Output'!B250)</f>
        <v>DASCU_HLL_Object</v>
      </c>
      <c r="E259" s="13" t="str">
        <f t="shared" ref="E259:E322" si="5">IF(D259="","","TX")</f>
        <v>TX</v>
      </c>
      <c r="F259" s="1" t="str">
        <f>IF('m-file CAN Output'!F250="single","single",IF('m-file CAN Output'!F250="uint8","uint8",IF('m-file CAN Output'!F250="uint16","uint16","")))</f>
        <v>uint8</v>
      </c>
      <c r="G259" s="13" t="str">
        <f>IF('m-file CAN Output'!L250="[]","-",(IF('m-file CAN Output'!L250="'-'","-",(IF('m-file CAN Output'!L250="","",'m-file CAN Output'!L250)))))</f>
        <v>-</v>
      </c>
      <c r="H259" s="13">
        <f>IF('m-file CAN Output'!H250="","",'m-file CAN Output'!H250)</f>
        <v>0</v>
      </c>
    </row>
    <row r="260" spans="1:8" x14ac:dyDescent="0.3">
      <c r="A260" s="13">
        <v>259</v>
      </c>
      <c r="B260" s="13" t="str">
        <f>IF('m-file CAN Output'!C251="","//"&amp;'m-file CAN Output'!#REF!,'m-file CAN Output'!C251)</f>
        <v>MliaLeftObj10Y1Val</v>
      </c>
      <c r="C260" s="13" t="str">
        <f>IF('m-file CAN Output'!D251="","",'m-file CAN Output'!D251)</f>
        <v>DAS_LeftObj_10_Y_1_Val</v>
      </c>
      <c r="D260" s="13" t="str">
        <f>IF('m-file CAN Output'!B251="","",'m-file CAN Output'!B251)</f>
        <v>DASCU_HLL_Object</v>
      </c>
      <c r="E260" s="13" t="str">
        <f t="shared" si="5"/>
        <v>TX</v>
      </c>
      <c r="F260" s="1" t="str">
        <f>IF('m-file CAN Output'!F251="single","single",IF('m-file CAN Output'!F251="uint8","uint8",IF('m-file CAN Output'!F251="uint16","uint16","")))</f>
        <v>single</v>
      </c>
      <c r="G260" s="13" t="str">
        <f>IF('m-file CAN Output'!L251="[]","-",(IF('m-file CAN Output'!L251="'-'","-",(IF('m-file CAN Output'!L251="","",'m-file CAN Output'!L251)))))</f>
        <v>-</v>
      </c>
      <c r="H260" s="13">
        <f>IF('m-file CAN Output'!H251="","",'m-file CAN Output'!H251)</f>
        <v>0</v>
      </c>
    </row>
    <row r="261" spans="1:8" x14ac:dyDescent="0.3">
      <c r="A261" s="13">
        <v>260</v>
      </c>
      <c r="B261" s="13" t="str">
        <f>IF('m-file CAN Output'!C252="","//"&amp;'m-file CAN Output'!#REF!,'m-file CAN Output'!C252)</f>
        <v>MliaLeftObj10Z1Val</v>
      </c>
      <c r="C261" s="13" t="str">
        <f>IF('m-file CAN Output'!D252="","",'m-file CAN Output'!D252)</f>
        <v>DAS_LeftObj_10_Z_1_Val</v>
      </c>
      <c r="D261" s="13" t="str">
        <f>IF('m-file CAN Output'!B252="","",'m-file CAN Output'!B252)</f>
        <v>DASCU_HLL_Object</v>
      </c>
      <c r="E261" s="13" t="str">
        <f t="shared" si="5"/>
        <v>TX</v>
      </c>
      <c r="F261" s="1" t="str">
        <f>IF('m-file CAN Output'!F252="single","single",IF('m-file CAN Output'!F252="uint8","uint8",IF('m-file CAN Output'!F252="uint16","uint16","")))</f>
        <v>uint8</v>
      </c>
      <c r="G261" s="13" t="str">
        <f>IF('m-file CAN Output'!L252="[]","-",(IF('m-file CAN Output'!L252="'-'","-",(IF('m-file CAN Output'!L252="","",'m-file CAN Output'!L252)))))</f>
        <v>-</v>
      </c>
      <c r="H261" s="13">
        <f>IF('m-file CAN Output'!H252="","",'m-file CAN Output'!H252)</f>
        <v>0</v>
      </c>
    </row>
    <row r="262" spans="1:8" x14ac:dyDescent="0.3">
      <c r="A262" s="13">
        <v>261</v>
      </c>
      <c r="B262" s="13" t="str">
        <f>IF('m-file CAN Output'!C253="","//"&amp;'m-file CAN Output'!#REF!,'m-file CAN Output'!C253)</f>
        <v>MliaLeftObj10Y2Val</v>
      </c>
      <c r="C262" s="13" t="str">
        <f>IF('m-file CAN Output'!D253="","",'m-file CAN Output'!D253)</f>
        <v>DAS_LeftObj_10_Y_2_Val</v>
      </c>
      <c r="D262" s="13" t="str">
        <f>IF('m-file CAN Output'!B253="","",'m-file CAN Output'!B253)</f>
        <v>DASCU_HLL_Object</v>
      </c>
      <c r="E262" s="13" t="str">
        <f t="shared" si="5"/>
        <v>TX</v>
      </c>
      <c r="F262" s="1" t="str">
        <f>IF('m-file CAN Output'!F253="single","single",IF('m-file CAN Output'!F253="uint8","uint8",IF('m-file CAN Output'!F253="uint16","uint16","")))</f>
        <v>single</v>
      </c>
      <c r="G262" s="13" t="str">
        <f>IF('m-file CAN Output'!L253="[]","-",(IF('m-file CAN Output'!L253="'-'","-",(IF('m-file CAN Output'!L253="","",'m-file CAN Output'!L253)))))</f>
        <v>-</v>
      </c>
      <c r="H262" s="13">
        <f>IF('m-file CAN Output'!H253="","",'m-file CAN Output'!H253)</f>
        <v>0</v>
      </c>
    </row>
    <row r="263" spans="1:8" x14ac:dyDescent="0.3">
      <c r="A263" s="13">
        <v>262</v>
      </c>
      <c r="B263" s="13" t="str">
        <f>IF('m-file CAN Output'!C254="","//"&amp;'m-file CAN Output'!#REF!,'m-file CAN Output'!C254)</f>
        <v>MliaLeftObj10Z2Val</v>
      </c>
      <c r="C263" s="13" t="str">
        <f>IF('m-file CAN Output'!D254="","",'m-file CAN Output'!D254)</f>
        <v>DAS_LeftObj_10_Z_2_Val</v>
      </c>
      <c r="D263" s="13" t="str">
        <f>IF('m-file CAN Output'!B254="","",'m-file CAN Output'!B254)</f>
        <v>DASCU_HLL_Object</v>
      </c>
      <c r="E263" s="13" t="str">
        <f t="shared" si="5"/>
        <v>TX</v>
      </c>
      <c r="F263" s="1" t="str">
        <f>IF('m-file CAN Output'!F254="single","single",IF('m-file CAN Output'!F254="uint8","uint8",IF('m-file CAN Output'!F254="uint16","uint16","")))</f>
        <v>uint8</v>
      </c>
      <c r="G263" s="13" t="str">
        <f>IF('m-file CAN Output'!L254="[]","-",(IF('m-file CAN Output'!L254="'-'","-",(IF('m-file CAN Output'!L254="","",'m-file CAN Output'!L254)))))</f>
        <v>-</v>
      </c>
      <c r="H263" s="13">
        <f>IF('m-file CAN Output'!H254="","",'m-file CAN Output'!H254)</f>
        <v>0</v>
      </c>
    </row>
    <row r="264" spans="1:8" x14ac:dyDescent="0.3">
      <c r="A264" s="13">
        <v>263</v>
      </c>
      <c r="B264" s="13" t="str">
        <f>IF('m-file CAN Output'!C255="","//"&amp;'m-file CAN Output'!#REF!,'m-file CAN Output'!C255)</f>
        <v>MliaRADBLED1Req</v>
      </c>
      <c r="C264" s="13" t="str">
        <f>IF('m-file CAN Output'!D255="","",'m-file CAN Output'!D255)</f>
        <v>DAS_ADBRightLED1_Req</v>
      </c>
      <c r="D264" s="13" t="str">
        <f>IF('m-file CAN Output'!B255="","",'m-file CAN Output'!B255)</f>
        <v>DASCU_HLR_Object</v>
      </c>
      <c r="E264" s="13" t="str">
        <f t="shared" si="5"/>
        <v>TX</v>
      </c>
      <c r="F264" s="1" t="str">
        <f>IF('m-file CAN Output'!F255="single","single",IF('m-file CAN Output'!F255="uint8","uint8",IF('m-file CAN Output'!F255="uint16","uint16","")))</f>
        <v>uint8</v>
      </c>
      <c r="G264" s="13" t="str">
        <f>IF('m-file CAN Output'!L255="[]","-",(IF('m-file CAN Output'!L255="'-'","-",(IF('m-file CAN Output'!L255="","",'m-file CAN Output'!L255)))))</f>
        <v>-</v>
      </c>
      <c r="H264" s="13">
        <f>IF('m-file CAN Output'!H255="","",'m-file CAN Output'!H255)</f>
        <v>0</v>
      </c>
    </row>
    <row r="265" spans="1:8" x14ac:dyDescent="0.3">
      <c r="A265" s="13">
        <v>264</v>
      </c>
      <c r="B265" s="13" t="str">
        <f>IF('m-file CAN Output'!C256="","//"&amp;'m-file CAN Output'!#REF!,'m-file CAN Output'!C256)</f>
        <v>MliaRADBLED2Req</v>
      </c>
      <c r="C265" s="13" t="str">
        <f>IF('m-file CAN Output'!D256="","",'m-file CAN Output'!D256)</f>
        <v>DAS_ADBRightLED2_Req</v>
      </c>
      <c r="D265" s="13" t="str">
        <f>IF('m-file CAN Output'!B256="","",'m-file CAN Output'!B256)</f>
        <v>DASCU_HLR_Object</v>
      </c>
      <c r="E265" s="13" t="str">
        <f t="shared" si="5"/>
        <v>TX</v>
      </c>
      <c r="F265" s="1" t="str">
        <f>IF('m-file CAN Output'!F256="single","single",IF('m-file CAN Output'!F256="uint8","uint8",IF('m-file CAN Output'!F256="uint16","uint16","")))</f>
        <v>uint8</v>
      </c>
      <c r="G265" s="13" t="str">
        <f>IF('m-file CAN Output'!L256="[]","-",(IF('m-file CAN Output'!L256="'-'","-",(IF('m-file CAN Output'!L256="","",'m-file CAN Output'!L256)))))</f>
        <v>-</v>
      </c>
      <c r="H265" s="13">
        <f>IF('m-file CAN Output'!H256="","",'m-file CAN Output'!H256)</f>
        <v>0</v>
      </c>
    </row>
    <row r="266" spans="1:8" x14ac:dyDescent="0.3">
      <c r="A266" s="13">
        <v>265</v>
      </c>
      <c r="B266" s="13" t="e">
        <f>IF('m-file CAN Output'!#REF!="","//"&amp;'m-file CAN Output'!#REF!,'m-file CAN Output'!#REF!)</f>
        <v>#REF!</v>
      </c>
      <c r="C266" s="13" t="e">
        <f>IF('m-file CAN Output'!#REF!="","",'m-file CAN Output'!#REF!)</f>
        <v>#REF!</v>
      </c>
      <c r="D266" s="13" t="e">
        <f>IF('m-file CAN Output'!#REF!="","",'m-file CAN Output'!#REF!)</f>
        <v>#REF!</v>
      </c>
      <c r="E266" s="13" t="e">
        <f t="shared" si="5"/>
        <v>#REF!</v>
      </c>
      <c r="F266" s="1" t="e">
        <f>IF('m-file CAN Output'!#REF!="single","single",IF('m-file CAN Output'!#REF!="uint8","uint8",IF('m-file CAN Output'!#REF!="uint16","uint16","")))</f>
        <v>#REF!</v>
      </c>
      <c r="G266" s="13" t="e">
        <f>IF('m-file CAN Output'!#REF!="[]","-",(IF('m-file CAN Output'!#REF!="'-'","-",(IF('m-file CAN Output'!#REF!="","",'m-file CAN Output'!#REF!)))))</f>
        <v>#REF!</v>
      </c>
      <c r="H266" s="13" t="e">
        <f>IF('m-file CAN Output'!#REF!="","",'m-file CAN Output'!#REF!)</f>
        <v>#REF!</v>
      </c>
    </row>
    <row r="267" spans="1:8" x14ac:dyDescent="0.3">
      <c r="A267" s="13">
        <v>266</v>
      </c>
      <c r="B267" s="13" t="str">
        <f>IF('m-file CAN Output'!C257="","//"&amp;'m-file CAN Output'!#REF!,'m-file CAN Output'!C257)</f>
        <v>MliaRADBLED3Req</v>
      </c>
      <c r="C267" s="13" t="str">
        <f>IF('m-file CAN Output'!D257="","",'m-file CAN Output'!D257)</f>
        <v>DAS_ADBRightLED3_Req</v>
      </c>
      <c r="D267" s="13" t="str">
        <f>IF('m-file CAN Output'!B257="","",'m-file CAN Output'!B257)</f>
        <v>DASCU_HLR_Object</v>
      </c>
      <c r="E267" s="13" t="str">
        <f t="shared" si="5"/>
        <v>TX</v>
      </c>
      <c r="F267" s="1" t="str">
        <f>IF('m-file CAN Output'!F257="single","single",IF('m-file CAN Output'!F257="uint8","uint8",IF('m-file CAN Output'!F257="uint16","uint16","")))</f>
        <v>uint8</v>
      </c>
      <c r="G267" s="13" t="str">
        <f>IF('m-file CAN Output'!L257="[]","-",(IF('m-file CAN Output'!L257="'-'","-",(IF('m-file CAN Output'!L257="","",'m-file CAN Output'!L257)))))</f>
        <v>-</v>
      </c>
      <c r="H267" s="13">
        <f>IF('m-file CAN Output'!H257="","",'m-file CAN Output'!H257)</f>
        <v>0</v>
      </c>
    </row>
    <row r="268" spans="1:8" x14ac:dyDescent="0.3">
      <c r="A268" s="13">
        <v>267</v>
      </c>
      <c r="B268" s="13" t="str">
        <f>IF('m-file CAN Output'!C258="","//"&amp;'m-file CAN Output'!#REF!,'m-file CAN Output'!C258)</f>
        <v>MliaRADBLED4Req</v>
      </c>
      <c r="C268" s="13" t="str">
        <f>IF('m-file CAN Output'!D258="","",'m-file CAN Output'!D258)</f>
        <v>DAS_ADBRightLED4_Req</v>
      </c>
      <c r="D268" s="13" t="str">
        <f>IF('m-file CAN Output'!B258="","",'m-file CAN Output'!B258)</f>
        <v>DASCU_HLR_Object</v>
      </c>
      <c r="E268" s="13" t="str">
        <f t="shared" si="5"/>
        <v>TX</v>
      </c>
      <c r="F268" s="1" t="str">
        <f>IF('m-file CAN Output'!F258="single","single",IF('m-file CAN Output'!F258="uint8","uint8",IF('m-file CAN Output'!F258="uint16","uint16","")))</f>
        <v>uint8</v>
      </c>
      <c r="G268" s="13" t="str">
        <f>IF('m-file CAN Output'!L258="[]","-",(IF('m-file CAN Output'!L258="'-'","-",(IF('m-file CAN Output'!L258="","",'m-file CAN Output'!L258)))))</f>
        <v>-</v>
      </c>
      <c r="H268" s="13">
        <f>IF('m-file CAN Output'!H258="","",'m-file CAN Output'!H258)</f>
        <v>0</v>
      </c>
    </row>
    <row r="269" spans="1:8" x14ac:dyDescent="0.3">
      <c r="A269" s="13">
        <v>268</v>
      </c>
      <c r="B269" s="13" t="str">
        <f>IF('m-file CAN Output'!C259="","//"&amp;'m-file CAN Output'!#REF!,'m-file CAN Output'!C259)</f>
        <v>MliaRADBLED5Req</v>
      </c>
      <c r="C269" s="13" t="str">
        <f>IF('m-file CAN Output'!D259="","",'m-file CAN Output'!D259)</f>
        <v>DAS_ADBRightLED5_Req</v>
      </c>
      <c r="D269" s="13" t="str">
        <f>IF('m-file CAN Output'!B259="","",'m-file CAN Output'!B259)</f>
        <v>DASCU_HLR_Object</v>
      </c>
      <c r="E269" s="13" t="str">
        <f t="shared" si="5"/>
        <v>TX</v>
      </c>
      <c r="F269" s="1" t="str">
        <f>IF('m-file CAN Output'!F259="single","single",IF('m-file CAN Output'!F259="uint8","uint8",IF('m-file CAN Output'!F259="uint16","uint16","")))</f>
        <v>uint8</v>
      </c>
      <c r="G269" s="13" t="str">
        <f>IF('m-file CAN Output'!L259="[]","-",(IF('m-file CAN Output'!L259="'-'","-",(IF('m-file CAN Output'!L259="","",'m-file CAN Output'!L259)))))</f>
        <v>-</v>
      </c>
      <c r="H269" s="13">
        <f>IF('m-file CAN Output'!H259="","",'m-file CAN Output'!H259)</f>
        <v>0</v>
      </c>
    </row>
    <row r="270" spans="1:8" x14ac:dyDescent="0.3">
      <c r="A270" s="13">
        <v>269</v>
      </c>
      <c r="B270" s="13" t="str">
        <f>IF('m-file CAN Output'!C260="","//"&amp;'m-file CAN Output'!#REF!,'m-file CAN Output'!C260)</f>
        <v>MliaRADBLED6Req</v>
      </c>
      <c r="C270" s="13" t="str">
        <f>IF('m-file CAN Output'!D260="","",'m-file CAN Output'!D260)</f>
        <v>DAS_ADBRightLED6_Req</v>
      </c>
      <c r="D270" s="13" t="str">
        <f>IF('m-file CAN Output'!B260="","",'m-file CAN Output'!B260)</f>
        <v>DASCU_HLR_Object</v>
      </c>
      <c r="E270" s="13" t="str">
        <f t="shared" si="5"/>
        <v>TX</v>
      </c>
      <c r="F270" s="1" t="str">
        <f>IF('m-file CAN Output'!F260="single","single",IF('m-file CAN Output'!F260="uint8","uint8",IF('m-file CAN Output'!F260="uint16","uint16","")))</f>
        <v>uint8</v>
      </c>
      <c r="G270" s="13" t="str">
        <f>IF('m-file CAN Output'!L260="[]","-",(IF('m-file CAN Output'!L260="'-'","-",(IF('m-file CAN Output'!L260="","",'m-file CAN Output'!L260)))))</f>
        <v>-</v>
      </c>
      <c r="H270" s="13">
        <f>IF('m-file CAN Output'!H260="","",'m-file CAN Output'!H260)</f>
        <v>0</v>
      </c>
    </row>
    <row r="271" spans="1:8" x14ac:dyDescent="0.3">
      <c r="A271" s="13">
        <v>270</v>
      </c>
      <c r="B271" s="13" t="str">
        <f>IF('m-file CAN Output'!C261="","//"&amp;'m-file CAN Output'!#REF!,'m-file CAN Output'!C261)</f>
        <v>MliaRADBLED7Req</v>
      </c>
      <c r="C271" s="13" t="str">
        <f>IF('m-file CAN Output'!D261="","",'m-file CAN Output'!D261)</f>
        <v>DAS_ADBRightLED7_Req</v>
      </c>
      <c r="D271" s="13" t="str">
        <f>IF('m-file CAN Output'!B261="","",'m-file CAN Output'!B261)</f>
        <v>DASCU_HLR_Object</v>
      </c>
      <c r="E271" s="13" t="str">
        <f t="shared" si="5"/>
        <v>TX</v>
      </c>
      <c r="F271" s="1" t="str">
        <f>IF('m-file CAN Output'!F261="single","single",IF('m-file CAN Output'!F261="uint8","uint8",IF('m-file CAN Output'!F261="uint16","uint16","")))</f>
        <v>uint8</v>
      </c>
      <c r="G271" s="13" t="str">
        <f>IF('m-file CAN Output'!L261="[]","-",(IF('m-file CAN Output'!L261="'-'","-",(IF('m-file CAN Output'!L261="","",'m-file CAN Output'!L261)))))</f>
        <v>-</v>
      </c>
      <c r="H271" s="13">
        <f>IF('m-file CAN Output'!H261="","",'m-file CAN Output'!H261)</f>
        <v>0</v>
      </c>
    </row>
    <row r="272" spans="1:8" x14ac:dyDescent="0.3">
      <c r="A272" s="13">
        <v>271</v>
      </c>
      <c r="B272" s="13" t="str">
        <f>IF('m-file CAN Output'!C262="","//"&amp;'m-file CAN Output'!#REF!,'m-file CAN Output'!C262)</f>
        <v>MliaRADBLED8Req</v>
      </c>
      <c r="C272" s="13" t="str">
        <f>IF('m-file CAN Output'!D262="","",'m-file CAN Output'!D262)</f>
        <v>DAS_ADBRightLED8_Req</v>
      </c>
      <c r="D272" s="13" t="str">
        <f>IF('m-file CAN Output'!B262="","",'m-file CAN Output'!B262)</f>
        <v>DASCU_HLR_Object</v>
      </c>
      <c r="E272" s="13" t="str">
        <f t="shared" si="5"/>
        <v>TX</v>
      </c>
      <c r="F272" s="1" t="str">
        <f>IF('m-file CAN Output'!F262="single","single",IF('m-file CAN Output'!F262="uint8","uint8",IF('m-file CAN Output'!F262="uint16","uint16","")))</f>
        <v>uint8</v>
      </c>
      <c r="G272" s="13" t="str">
        <f>IF('m-file CAN Output'!L262="[]","-",(IF('m-file CAN Output'!L262="'-'","-",(IF('m-file CAN Output'!L262="","",'m-file CAN Output'!L262)))))</f>
        <v>-</v>
      </c>
      <c r="H272" s="13">
        <f>IF('m-file CAN Output'!H262="","",'m-file CAN Output'!H262)</f>
        <v>0</v>
      </c>
    </row>
    <row r="273" spans="1:8" x14ac:dyDescent="0.3">
      <c r="A273" s="13">
        <v>272</v>
      </c>
      <c r="B273" s="13" t="str">
        <f>IF('m-file CAN Output'!C263="","//"&amp;'m-file CAN Output'!#REF!,'m-file CAN Output'!C263)</f>
        <v>MliaRADBLED9Req</v>
      </c>
      <c r="C273" s="13" t="str">
        <f>IF('m-file CAN Output'!D263="","",'m-file CAN Output'!D263)</f>
        <v>DAS_ADBRightLED9_Req</v>
      </c>
      <c r="D273" s="13" t="str">
        <f>IF('m-file CAN Output'!B263="","",'m-file CAN Output'!B263)</f>
        <v>DASCU_HLR_Object</v>
      </c>
      <c r="E273" s="13" t="str">
        <f t="shared" si="5"/>
        <v>TX</v>
      </c>
      <c r="F273" s="1" t="str">
        <f>IF('m-file CAN Output'!F263="single","single",IF('m-file CAN Output'!F263="uint8","uint8",IF('m-file CAN Output'!F263="uint16","uint16","")))</f>
        <v>uint8</v>
      </c>
      <c r="G273" s="13" t="str">
        <f>IF('m-file CAN Output'!L263="[]","-",(IF('m-file CAN Output'!L263="'-'","-",(IF('m-file CAN Output'!L263="","",'m-file CAN Output'!L263)))))</f>
        <v>-</v>
      </c>
      <c r="H273" s="13">
        <f>IF('m-file CAN Output'!H263="","",'m-file CAN Output'!H263)</f>
        <v>0</v>
      </c>
    </row>
    <row r="274" spans="1:8" x14ac:dyDescent="0.3">
      <c r="A274" s="13">
        <v>273</v>
      </c>
      <c r="B274" s="13" t="str">
        <f>IF('m-file CAN Output'!C264="","//"&amp;'m-file CAN Output'!#REF!,'m-file CAN Output'!C264)</f>
        <v>MliaRADBLED10Req</v>
      </c>
      <c r="C274" s="13" t="str">
        <f>IF('m-file CAN Output'!D264="","",'m-file CAN Output'!D264)</f>
        <v>DAS_ADBRightLED10_Req</v>
      </c>
      <c r="D274" s="13" t="str">
        <f>IF('m-file CAN Output'!B264="","",'m-file CAN Output'!B264)</f>
        <v>DASCU_HLR_Object</v>
      </c>
      <c r="E274" s="13" t="str">
        <f t="shared" si="5"/>
        <v>TX</v>
      </c>
      <c r="F274" s="1" t="str">
        <f>IF('m-file CAN Output'!F264="single","single",IF('m-file CAN Output'!F264="uint8","uint8",IF('m-file CAN Output'!F264="uint16","uint16","")))</f>
        <v>uint8</v>
      </c>
      <c r="G274" s="13" t="str">
        <f>IF('m-file CAN Output'!L264="[]","-",(IF('m-file CAN Output'!L264="'-'","-",(IF('m-file CAN Output'!L264="","",'m-file CAN Output'!L264)))))</f>
        <v>-</v>
      </c>
      <c r="H274" s="13">
        <f>IF('m-file CAN Output'!H264="","",'m-file CAN Output'!H264)</f>
        <v>0</v>
      </c>
    </row>
    <row r="275" spans="1:8" x14ac:dyDescent="0.3">
      <c r="A275" s="13">
        <v>274</v>
      </c>
      <c r="B275" s="13" t="str">
        <f>IF('m-file CAN Output'!C265="","//"&amp;'m-file CAN Output'!#REF!,'m-file CAN Output'!C265)</f>
        <v>MliaRADBLED11Req</v>
      </c>
      <c r="C275" s="13" t="str">
        <f>IF('m-file CAN Output'!D265="","",'m-file CAN Output'!D265)</f>
        <v>DAS_ADBRightLED11_Req</v>
      </c>
      <c r="D275" s="13" t="str">
        <f>IF('m-file CAN Output'!B265="","",'m-file CAN Output'!B265)</f>
        <v>DASCU_HLR_Object</v>
      </c>
      <c r="E275" s="13" t="str">
        <f t="shared" si="5"/>
        <v>TX</v>
      </c>
      <c r="F275" s="1" t="str">
        <f>IF('m-file CAN Output'!F265="single","single",IF('m-file CAN Output'!F265="uint8","uint8",IF('m-file CAN Output'!F265="uint16","uint16","")))</f>
        <v>uint8</v>
      </c>
      <c r="G275" s="13" t="str">
        <f>IF('m-file CAN Output'!L265="[]","-",(IF('m-file CAN Output'!L265="'-'","-",(IF('m-file CAN Output'!L265="","",'m-file CAN Output'!L265)))))</f>
        <v>-</v>
      </c>
      <c r="H275" s="13">
        <f>IF('m-file CAN Output'!H265="","",'m-file CAN Output'!H265)</f>
        <v>0</v>
      </c>
    </row>
    <row r="276" spans="1:8" x14ac:dyDescent="0.3">
      <c r="A276" s="13">
        <v>275</v>
      </c>
      <c r="B276" s="13" t="str">
        <f>IF('m-file CAN Output'!C266="","//"&amp;'m-file CAN Output'!#REF!,'m-file CAN Output'!C266)</f>
        <v>MliaRADBLED12Req</v>
      </c>
      <c r="C276" s="13" t="str">
        <f>IF('m-file CAN Output'!D266="","",'m-file CAN Output'!D266)</f>
        <v>DAS_ADBRightLED12_Req</v>
      </c>
      <c r="D276" s="13" t="str">
        <f>IF('m-file CAN Output'!B266="","",'m-file CAN Output'!B266)</f>
        <v>DASCU_HLR_Object</v>
      </c>
      <c r="E276" s="13" t="str">
        <f t="shared" si="5"/>
        <v>TX</v>
      </c>
      <c r="F276" s="1" t="str">
        <f>IF('m-file CAN Output'!F266="single","single",IF('m-file CAN Output'!F266="uint8","uint8",IF('m-file CAN Output'!F266="uint16","uint16","")))</f>
        <v>uint8</v>
      </c>
      <c r="G276" s="13" t="str">
        <f>IF('m-file CAN Output'!L266="[]","-",(IF('m-file CAN Output'!L266="'-'","-",(IF('m-file CAN Output'!L266="","",'m-file CAN Output'!L266)))))</f>
        <v>-</v>
      </c>
      <c r="H276" s="13">
        <f>IF('m-file CAN Output'!H266="","",'m-file CAN Output'!H266)</f>
        <v>0</v>
      </c>
    </row>
    <row r="277" spans="1:8" x14ac:dyDescent="0.3">
      <c r="A277" s="13">
        <v>276</v>
      </c>
      <c r="B277" s="13" t="str">
        <f>IF('m-file CAN Output'!C267="","//"&amp;'m-file CAN Output'!#REF!,'m-file CAN Output'!C267)</f>
        <v>MliaRADBLED13Req</v>
      </c>
      <c r="C277" s="13" t="str">
        <f>IF('m-file CAN Output'!D267="","",'m-file CAN Output'!D267)</f>
        <v>DAS_ADBRightLED13_Req</v>
      </c>
      <c r="D277" s="13" t="str">
        <f>IF('m-file CAN Output'!B267="","",'m-file CAN Output'!B267)</f>
        <v>DASCU_HLR_Object</v>
      </c>
      <c r="E277" s="13" t="str">
        <f t="shared" si="5"/>
        <v>TX</v>
      </c>
      <c r="F277" s="1" t="str">
        <f>IF('m-file CAN Output'!F267="single","single",IF('m-file CAN Output'!F267="uint8","uint8",IF('m-file CAN Output'!F267="uint16","uint16","")))</f>
        <v>uint8</v>
      </c>
      <c r="G277" s="13" t="str">
        <f>IF('m-file CAN Output'!L267="[]","-",(IF('m-file CAN Output'!L267="'-'","-",(IF('m-file CAN Output'!L267="","",'m-file CAN Output'!L267)))))</f>
        <v>-</v>
      </c>
      <c r="H277" s="13">
        <f>IF('m-file CAN Output'!H267="","",'m-file CAN Output'!H267)</f>
        <v>0</v>
      </c>
    </row>
    <row r="278" spans="1:8" x14ac:dyDescent="0.3">
      <c r="A278" s="13">
        <v>277</v>
      </c>
      <c r="B278" s="13" t="str">
        <f>IF('m-file CAN Output'!C268="","//"&amp;'m-file CAN Output'!#REF!,'m-file CAN Output'!C268)</f>
        <v>MliaRADBLED14Req</v>
      </c>
      <c r="C278" s="13" t="str">
        <f>IF('m-file CAN Output'!D268="","",'m-file CAN Output'!D268)</f>
        <v>DAS_ADBRightLED14_Req</v>
      </c>
      <c r="D278" s="13" t="str">
        <f>IF('m-file CAN Output'!B268="","",'m-file CAN Output'!B268)</f>
        <v>DASCU_HLR_Object</v>
      </c>
      <c r="E278" s="13" t="str">
        <f t="shared" si="5"/>
        <v>TX</v>
      </c>
      <c r="F278" s="1" t="str">
        <f>IF('m-file CAN Output'!F268="single","single",IF('m-file CAN Output'!F268="uint8","uint8",IF('m-file CAN Output'!F268="uint16","uint16","")))</f>
        <v>uint8</v>
      </c>
      <c r="G278" s="13" t="str">
        <f>IF('m-file CAN Output'!L268="[]","-",(IF('m-file CAN Output'!L268="'-'","-",(IF('m-file CAN Output'!L268="","",'m-file CAN Output'!L268)))))</f>
        <v>-</v>
      </c>
      <c r="H278" s="13">
        <f>IF('m-file CAN Output'!H268="","",'m-file CAN Output'!H268)</f>
        <v>0</v>
      </c>
    </row>
    <row r="279" spans="1:8" x14ac:dyDescent="0.3">
      <c r="A279" s="13">
        <v>278</v>
      </c>
      <c r="B279" s="13" t="str">
        <f>IF('m-file CAN Output'!C269="","//"&amp;'m-file CAN Output'!#REF!,'m-file CAN Output'!C269)</f>
        <v>MliaRADBLED15Req</v>
      </c>
      <c r="C279" s="13" t="str">
        <f>IF('m-file CAN Output'!D269="","",'m-file CAN Output'!D269)</f>
        <v>DAS_ADBRightLED15_Req</v>
      </c>
      <c r="D279" s="13" t="str">
        <f>IF('m-file CAN Output'!B269="","",'m-file CAN Output'!B269)</f>
        <v>DASCU_HLR_Object</v>
      </c>
      <c r="E279" s="13" t="str">
        <f t="shared" si="5"/>
        <v>TX</v>
      </c>
      <c r="F279" s="1" t="str">
        <f>IF('m-file CAN Output'!F269="single","single",IF('m-file CAN Output'!F269="uint8","uint8",IF('m-file CAN Output'!F269="uint16","uint16","")))</f>
        <v>uint8</v>
      </c>
      <c r="G279" s="13" t="str">
        <f>IF('m-file CAN Output'!L269="[]","-",(IF('m-file CAN Output'!L269="'-'","-",(IF('m-file CAN Output'!L269="","",'m-file CAN Output'!L269)))))</f>
        <v>-</v>
      </c>
      <c r="H279" s="13">
        <f>IF('m-file CAN Output'!H269="","",'m-file CAN Output'!H269)</f>
        <v>0</v>
      </c>
    </row>
    <row r="280" spans="1:8" x14ac:dyDescent="0.3">
      <c r="A280" s="13">
        <v>279</v>
      </c>
      <c r="B280" s="13" t="str">
        <f>IF('m-file CAN Output'!C270="","//"&amp;'m-file CAN Output'!#REF!,'m-file CAN Output'!C270)</f>
        <v>MliaRADBLED16Req</v>
      </c>
      <c r="C280" s="13" t="str">
        <f>IF('m-file CAN Output'!D270="","",'m-file CAN Output'!D270)</f>
        <v>DAS_ADBRightLED16_Req</v>
      </c>
      <c r="D280" s="13" t="str">
        <f>IF('m-file CAN Output'!B270="","",'m-file CAN Output'!B270)</f>
        <v>DASCU_HLR_Object</v>
      </c>
      <c r="E280" s="13" t="str">
        <f t="shared" si="5"/>
        <v>TX</v>
      </c>
      <c r="F280" s="1" t="str">
        <f>IF('m-file CAN Output'!F270="single","single",IF('m-file CAN Output'!F270="uint8","uint8",IF('m-file CAN Output'!F270="uint16","uint16","")))</f>
        <v>uint8</v>
      </c>
      <c r="G280" s="13" t="str">
        <f>IF('m-file CAN Output'!L270="[]","-",(IF('m-file CAN Output'!L270="'-'","-",(IF('m-file CAN Output'!L270="","",'m-file CAN Output'!L270)))))</f>
        <v>-</v>
      </c>
      <c r="H280" s="13">
        <f>IF('m-file CAN Output'!H270="","",'m-file CAN Output'!H270)</f>
        <v>0</v>
      </c>
    </row>
    <row r="281" spans="1:8" x14ac:dyDescent="0.3">
      <c r="A281" s="13">
        <v>280</v>
      </c>
      <c r="B281" s="13" t="str">
        <f>IF('m-file CAN Output'!C271="","//"&amp;'m-file CAN Output'!#REF!,'m-file CAN Output'!C271)</f>
        <v>MliaRADBLED17Req</v>
      </c>
      <c r="C281" s="13" t="str">
        <f>IF('m-file CAN Output'!D271="","",'m-file CAN Output'!D271)</f>
        <v>DAS_ADBRightLED17_Req</v>
      </c>
      <c r="D281" s="13" t="str">
        <f>IF('m-file CAN Output'!B271="","",'m-file CAN Output'!B271)</f>
        <v>DASCU_HLR_Object</v>
      </c>
      <c r="E281" s="13" t="str">
        <f t="shared" si="5"/>
        <v>TX</v>
      </c>
      <c r="F281" s="1" t="str">
        <f>IF('m-file CAN Output'!F271="single","single",IF('m-file CAN Output'!F271="uint8","uint8",IF('m-file CAN Output'!F271="uint16","uint16","")))</f>
        <v>uint8</v>
      </c>
      <c r="G281" s="13" t="str">
        <f>IF('m-file CAN Output'!L271="[]","-",(IF('m-file CAN Output'!L271="'-'","-",(IF('m-file CAN Output'!L271="","",'m-file CAN Output'!L271)))))</f>
        <v>-</v>
      </c>
      <c r="H281" s="13">
        <f>IF('m-file CAN Output'!H271="","",'m-file CAN Output'!H271)</f>
        <v>0</v>
      </c>
    </row>
    <row r="282" spans="1:8" x14ac:dyDescent="0.3">
      <c r="A282" s="13">
        <v>281</v>
      </c>
      <c r="B282" s="13" t="str">
        <f>IF('m-file CAN Output'!C272="","//"&amp;'m-file CAN Output'!#REF!,'m-file CAN Output'!C272)</f>
        <v>MliaRADBLED18Req</v>
      </c>
      <c r="C282" s="13" t="str">
        <f>IF('m-file CAN Output'!D272="","",'m-file CAN Output'!D272)</f>
        <v>DAS_ADBRightLED18_Req</v>
      </c>
      <c r="D282" s="13" t="str">
        <f>IF('m-file CAN Output'!B272="","",'m-file CAN Output'!B272)</f>
        <v>DASCU_HLR_Object</v>
      </c>
      <c r="E282" s="13" t="str">
        <f t="shared" si="5"/>
        <v>TX</v>
      </c>
      <c r="F282" s="1" t="str">
        <f>IF('m-file CAN Output'!F272="single","single",IF('m-file CAN Output'!F272="uint8","uint8",IF('m-file CAN Output'!F272="uint16","uint16","")))</f>
        <v>uint8</v>
      </c>
      <c r="G282" s="13" t="str">
        <f>IF('m-file CAN Output'!L272="[]","-",(IF('m-file CAN Output'!L272="'-'","-",(IF('m-file CAN Output'!L272="","",'m-file CAN Output'!L272)))))</f>
        <v>-</v>
      </c>
      <c r="H282" s="13">
        <f>IF('m-file CAN Output'!H272="","",'m-file CAN Output'!H272)</f>
        <v>0</v>
      </c>
    </row>
    <row r="283" spans="1:8" x14ac:dyDescent="0.3">
      <c r="A283" s="13">
        <v>282</v>
      </c>
      <c r="B283" s="13" t="e">
        <f>IF('m-file CAN Output'!#REF!="","//"&amp;'m-file CAN Output'!#REF!,'m-file CAN Output'!#REF!)</f>
        <v>#REF!</v>
      </c>
      <c r="C283" s="13" t="e">
        <f>IF('m-file CAN Output'!#REF!="","",'m-file CAN Output'!#REF!)</f>
        <v>#REF!</v>
      </c>
      <c r="D283" s="13" t="e">
        <f>IF('m-file CAN Output'!#REF!="","",'m-file CAN Output'!#REF!)</f>
        <v>#REF!</v>
      </c>
      <c r="E283" s="13" t="e">
        <f t="shared" si="5"/>
        <v>#REF!</v>
      </c>
      <c r="F283" s="1" t="e">
        <f>IF('m-file CAN Output'!#REF!="single","single",IF('m-file CAN Output'!#REF!="uint8","uint8",IF('m-file CAN Output'!#REF!="uint16","uint16","")))</f>
        <v>#REF!</v>
      </c>
      <c r="G283" s="13" t="e">
        <f>IF('m-file CAN Output'!#REF!="[]","-",(IF('m-file CAN Output'!#REF!="'-'","-",(IF('m-file CAN Output'!#REF!="","",'m-file CAN Output'!#REF!)))))</f>
        <v>#REF!</v>
      </c>
      <c r="H283" s="13" t="e">
        <f>IF('m-file CAN Output'!#REF!="","",'m-file CAN Output'!#REF!)</f>
        <v>#REF!</v>
      </c>
    </row>
    <row r="284" spans="1:8" x14ac:dyDescent="0.3">
      <c r="A284" s="13">
        <v>283</v>
      </c>
      <c r="B284" s="13" t="str">
        <f>IF('m-file CAN Output'!C273="","//"&amp;'m-file CAN Output'!#REF!,'m-file CAN Output'!C273)</f>
        <v>MliaRightObj1Y1Val</v>
      </c>
      <c r="C284" s="13" t="str">
        <f>IF('m-file CAN Output'!D273="","",'m-file CAN Output'!D273)</f>
        <v>DAS_RightObj_1_Y_1_Val</v>
      </c>
      <c r="D284" s="13" t="str">
        <f>IF('m-file CAN Output'!B273="","",'m-file CAN Output'!B273)</f>
        <v>DASCU_HLR_Object</v>
      </c>
      <c r="E284" s="13" t="str">
        <f t="shared" si="5"/>
        <v>TX</v>
      </c>
      <c r="F284" s="1" t="str">
        <f>IF('m-file CAN Output'!F273="single","single",IF('m-file CAN Output'!F273="uint8","uint8",IF('m-file CAN Output'!F273="uint16","uint16","")))</f>
        <v>single</v>
      </c>
      <c r="G284" s="13" t="str">
        <f>IF('m-file CAN Output'!L273="[]","-",(IF('m-file CAN Output'!L273="'-'","-",(IF('m-file CAN Output'!L273="","",'m-file CAN Output'!L273)))))</f>
        <v>-</v>
      </c>
      <c r="H284" s="13">
        <f>IF('m-file CAN Output'!H273="","",'m-file CAN Output'!H273)</f>
        <v>0</v>
      </c>
    </row>
    <row r="285" spans="1:8" x14ac:dyDescent="0.3">
      <c r="A285" s="13">
        <v>284</v>
      </c>
      <c r="B285" s="13" t="str">
        <f>IF('m-file CAN Output'!C274="","//"&amp;'m-file CAN Output'!#REF!,'m-file CAN Output'!C274)</f>
        <v>MliaRightObj1Z1Val</v>
      </c>
      <c r="C285" s="13" t="str">
        <f>IF('m-file CAN Output'!D274="","",'m-file CAN Output'!D274)</f>
        <v>DAS_RightObj_1_Z_1_Val</v>
      </c>
      <c r="D285" s="13" t="str">
        <f>IF('m-file CAN Output'!B274="","",'m-file CAN Output'!B274)</f>
        <v>DASCU_HLR_Object</v>
      </c>
      <c r="E285" s="13" t="str">
        <f t="shared" si="5"/>
        <v>TX</v>
      </c>
      <c r="F285" s="1" t="str">
        <f>IF('m-file CAN Output'!F274="single","single",IF('m-file CAN Output'!F274="uint8","uint8",IF('m-file CAN Output'!F274="uint16","uint16","")))</f>
        <v>uint8</v>
      </c>
      <c r="G285" s="13" t="str">
        <f>IF('m-file CAN Output'!L274="[]","-",(IF('m-file CAN Output'!L274="'-'","-",(IF('m-file CAN Output'!L274="","",'m-file CAN Output'!L274)))))</f>
        <v>-</v>
      </c>
      <c r="H285" s="13">
        <f>IF('m-file CAN Output'!H274="","",'m-file CAN Output'!H274)</f>
        <v>0</v>
      </c>
    </row>
    <row r="286" spans="1:8" x14ac:dyDescent="0.3">
      <c r="A286" s="13">
        <v>285</v>
      </c>
      <c r="B286" s="13" t="str">
        <f>IF('m-file CAN Output'!C275="","//"&amp;'m-file CAN Output'!#REF!,'m-file CAN Output'!C275)</f>
        <v>MliaRightObj1Y2Val</v>
      </c>
      <c r="C286" s="13" t="str">
        <f>IF('m-file CAN Output'!D275="","",'m-file CAN Output'!D275)</f>
        <v>DAS_RightObj_1_Y_2_Val</v>
      </c>
      <c r="D286" s="13" t="str">
        <f>IF('m-file CAN Output'!B275="","",'m-file CAN Output'!B275)</f>
        <v>DASCU_HLR_Object</v>
      </c>
      <c r="E286" s="13" t="str">
        <f t="shared" si="5"/>
        <v>TX</v>
      </c>
      <c r="F286" s="1" t="str">
        <f>IF('m-file CAN Output'!F275="single","single",IF('m-file CAN Output'!F275="uint8","uint8",IF('m-file CAN Output'!F275="uint16","uint16","")))</f>
        <v>single</v>
      </c>
      <c r="G286" s="13" t="str">
        <f>IF('m-file CAN Output'!L275="[]","-",(IF('m-file CAN Output'!L275="'-'","-",(IF('m-file CAN Output'!L275="","",'m-file CAN Output'!L275)))))</f>
        <v>-</v>
      </c>
      <c r="H286" s="13">
        <f>IF('m-file CAN Output'!H275="","",'m-file CAN Output'!H275)</f>
        <v>0</v>
      </c>
    </row>
    <row r="287" spans="1:8" x14ac:dyDescent="0.3">
      <c r="A287" s="13">
        <v>286</v>
      </c>
      <c r="B287" s="13" t="str">
        <f>IF('m-file CAN Output'!C276="","//"&amp;'m-file CAN Output'!#REF!,'m-file CAN Output'!C276)</f>
        <v>MliaRightObj1Z2Val</v>
      </c>
      <c r="C287" s="13" t="str">
        <f>IF('m-file CAN Output'!D276="","",'m-file CAN Output'!D276)</f>
        <v>DAS_RightObj_1_Z_2_Val</v>
      </c>
      <c r="D287" s="13" t="str">
        <f>IF('m-file CAN Output'!B276="","",'m-file CAN Output'!B276)</f>
        <v>DASCU_HLR_Object</v>
      </c>
      <c r="E287" s="13" t="str">
        <f t="shared" si="5"/>
        <v>TX</v>
      </c>
      <c r="F287" s="1" t="str">
        <f>IF('m-file CAN Output'!F276="single","single",IF('m-file CAN Output'!F276="uint8","uint8",IF('m-file CAN Output'!F276="uint16","uint16","")))</f>
        <v>uint8</v>
      </c>
      <c r="G287" s="13" t="str">
        <f>IF('m-file CAN Output'!L276="[]","-",(IF('m-file CAN Output'!L276="'-'","-",(IF('m-file CAN Output'!L276="","",'m-file CAN Output'!L276)))))</f>
        <v>-</v>
      </c>
      <c r="H287" s="13">
        <f>IF('m-file CAN Output'!H276="","",'m-file CAN Output'!H276)</f>
        <v>0</v>
      </c>
    </row>
    <row r="288" spans="1:8" x14ac:dyDescent="0.3">
      <c r="A288" s="13">
        <v>287</v>
      </c>
      <c r="B288" s="13" t="str">
        <f>IF('m-file CAN Output'!C277="","//"&amp;'m-file CAN Output'!#REF!,'m-file CAN Output'!C277)</f>
        <v>MliaRightObj2Y1Val</v>
      </c>
      <c r="C288" s="13" t="str">
        <f>IF('m-file CAN Output'!D277="","",'m-file CAN Output'!D277)</f>
        <v>DAS_RightObj_2_Y_1_Val</v>
      </c>
      <c r="D288" s="13" t="str">
        <f>IF('m-file CAN Output'!B277="","",'m-file CAN Output'!B277)</f>
        <v>DASCU_HLR_Object</v>
      </c>
      <c r="E288" s="13" t="str">
        <f t="shared" si="5"/>
        <v>TX</v>
      </c>
      <c r="F288" s="1" t="str">
        <f>IF('m-file CAN Output'!F277="single","single",IF('m-file CAN Output'!F277="uint8","uint8",IF('m-file CAN Output'!F277="uint16","uint16","")))</f>
        <v>single</v>
      </c>
      <c r="G288" s="13" t="str">
        <f>IF('m-file CAN Output'!L277="[]","-",(IF('m-file CAN Output'!L277="'-'","-",(IF('m-file CAN Output'!L277="","",'m-file CAN Output'!L277)))))</f>
        <v>-</v>
      </c>
      <c r="H288" s="13">
        <f>IF('m-file CAN Output'!H277="","",'m-file CAN Output'!H277)</f>
        <v>0</v>
      </c>
    </row>
    <row r="289" spans="1:8" x14ac:dyDescent="0.3">
      <c r="A289" s="13">
        <v>288</v>
      </c>
      <c r="B289" s="13" t="str">
        <f>IF('m-file CAN Output'!C278="","//"&amp;'m-file CAN Output'!#REF!,'m-file CAN Output'!C278)</f>
        <v>MliaRightObj2Z1Val</v>
      </c>
      <c r="C289" s="13" t="str">
        <f>IF('m-file CAN Output'!D278="","",'m-file CAN Output'!D278)</f>
        <v>DAS_RightObj_2_Z_1_Val</v>
      </c>
      <c r="D289" s="13" t="str">
        <f>IF('m-file CAN Output'!B278="","",'m-file CAN Output'!B278)</f>
        <v>DASCU_HLR_Object</v>
      </c>
      <c r="E289" s="13" t="str">
        <f t="shared" si="5"/>
        <v>TX</v>
      </c>
      <c r="F289" s="1" t="str">
        <f>IF('m-file CAN Output'!F278="single","single",IF('m-file CAN Output'!F278="uint8","uint8",IF('m-file CAN Output'!F278="uint16","uint16","")))</f>
        <v>uint8</v>
      </c>
      <c r="G289" s="13" t="str">
        <f>IF('m-file CAN Output'!L278="[]","-",(IF('m-file CAN Output'!L278="'-'","-",(IF('m-file CAN Output'!L278="","",'m-file CAN Output'!L278)))))</f>
        <v>-</v>
      </c>
      <c r="H289" s="13">
        <f>IF('m-file CAN Output'!H278="","",'m-file CAN Output'!H278)</f>
        <v>0</v>
      </c>
    </row>
    <row r="290" spans="1:8" x14ac:dyDescent="0.3">
      <c r="A290" s="13">
        <v>289</v>
      </c>
      <c r="B290" s="13" t="str">
        <f>IF('m-file CAN Output'!C279="","//"&amp;'m-file CAN Output'!#REF!,'m-file CAN Output'!C279)</f>
        <v>MliaRightObj2Y2Val</v>
      </c>
      <c r="C290" s="13" t="str">
        <f>IF('m-file CAN Output'!D279="","",'m-file CAN Output'!D279)</f>
        <v>DAS_RightObj_2_Y_2_Val</v>
      </c>
      <c r="D290" s="13" t="str">
        <f>IF('m-file CAN Output'!B279="","",'m-file CAN Output'!B279)</f>
        <v>DASCU_HLR_Object</v>
      </c>
      <c r="E290" s="13" t="str">
        <f t="shared" si="5"/>
        <v>TX</v>
      </c>
      <c r="F290" s="1" t="str">
        <f>IF('m-file CAN Output'!F279="single","single",IF('m-file CAN Output'!F279="uint8","uint8",IF('m-file CAN Output'!F279="uint16","uint16","")))</f>
        <v>single</v>
      </c>
      <c r="G290" s="13" t="str">
        <f>IF('m-file CAN Output'!L279="[]","-",(IF('m-file CAN Output'!L279="'-'","-",(IF('m-file CAN Output'!L279="","",'m-file CAN Output'!L279)))))</f>
        <v>-</v>
      </c>
      <c r="H290" s="13">
        <f>IF('m-file CAN Output'!H279="","",'m-file CAN Output'!H279)</f>
        <v>0</v>
      </c>
    </row>
    <row r="291" spans="1:8" x14ac:dyDescent="0.3">
      <c r="A291" s="13">
        <v>290</v>
      </c>
      <c r="B291" s="13" t="str">
        <f>IF('m-file CAN Output'!C280="","//"&amp;'m-file CAN Output'!#REF!,'m-file CAN Output'!C280)</f>
        <v>MliaRightObj2Z2Val</v>
      </c>
      <c r="C291" s="13" t="str">
        <f>IF('m-file CAN Output'!D280="","",'m-file CAN Output'!D280)</f>
        <v>DAS_RightObj_2_Z_2_Val</v>
      </c>
      <c r="D291" s="13" t="str">
        <f>IF('m-file CAN Output'!B280="","",'m-file CAN Output'!B280)</f>
        <v>DASCU_HLR_Object</v>
      </c>
      <c r="E291" s="13" t="str">
        <f t="shared" si="5"/>
        <v>TX</v>
      </c>
      <c r="F291" s="1" t="str">
        <f>IF('m-file CAN Output'!F280="single","single",IF('m-file CAN Output'!F280="uint8","uint8",IF('m-file CAN Output'!F280="uint16","uint16","")))</f>
        <v>uint8</v>
      </c>
      <c r="G291" s="13" t="str">
        <f>IF('m-file CAN Output'!L280="[]","-",(IF('m-file CAN Output'!L280="'-'","-",(IF('m-file CAN Output'!L280="","",'m-file CAN Output'!L280)))))</f>
        <v>-</v>
      </c>
      <c r="H291" s="13">
        <f>IF('m-file CAN Output'!H280="","",'m-file CAN Output'!H280)</f>
        <v>0</v>
      </c>
    </row>
    <row r="292" spans="1:8" x14ac:dyDescent="0.3">
      <c r="A292" s="13">
        <v>291</v>
      </c>
      <c r="B292" s="13" t="str">
        <f>IF('m-file CAN Output'!C281="","//"&amp;'m-file CAN Output'!#REF!,'m-file CAN Output'!C281)</f>
        <v>MliaRightObj3Y1Val</v>
      </c>
      <c r="C292" s="13" t="str">
        <f>IF('m-file CAN Output'!D281="","",'m-file CAN Output'!D281)</f>
        <v>DAS_RightObj_3_Y_1_Val</v>
      </c>
      <c r="D292" s="13" t="str">
        <f>IF('m-file CAN Output'!B281="","",'m-file CAN Output'!B281)</f>
        <v>DASCU_HLR_Object</v>
      </c>
      <c r="E292" s="13" t="str">
        <f t="shared" si="5"/>
        <v>TX</v>
      </c>
      <c r="F292" s="1" t="str">
        <f>IF('m-file CAN Output'!F281="single","single",IF('m-file CAN Output'!F281="uint8","uint8",IF('m-file CAN Output'!F281="uint16","uint16","")))</f>
        <v>single</v>
      </c>
      <c r="G292" s="13" t="str">
        <f>IF('m-file CAN Output'!L281="[]","-",(IF('m-file CAN Output'!L281="'-'","-",(IF('m-file CAN Output'!L281="","",'m-file CAN Output'!L281)))))</f>
        <v>-</v>
      </c>
      <c r="H292" s="13">
        <f>IF('m-file CAN Output'!H281="","",'m-file CAN Output'!H281)</f>
        <v>0</v>
      </c>
    </row>
    <row r="293" spans="1:8" x14ac:dyDescent="0.3">
      <c r="A293" s="13">
        <v>292</v>
      </c>
      <c r="B293" s="13" t="str">
        <f>IF('m-file CAN Output'!C282="","//"&amp;'m-file CAN Output'!#REF!,'m-file CAN Output'!C282)</f>
        <v>MliaRightObj3Z1Val</v>
      </c>
      <c r="C293" s="13" t="str">
        <f>IF('m-file CAN Output'!D282="","",'m-file CAN Output'!D282)</f>
        <v>DAS_RightObj_3_Z_1_Val</v>
      </c>
      <c r="D293" s="13" t="str">
        <f>IF('m-file CAN Output'!B282="","",'m-file CAN Output'!B282)</f>
        <v>DASCU_HLR_Object</v>
      </c>
      <c r="E293" s="13" t="str">
        <f t="shared" si="5"/>
        <v>TX</v>
      </c>
      <c r="F293" s="1" t="str">
        <f>IF('m-file CAN Output'!F282="single","single",IF('m-file CAN Output'!F282="uint8","uint8",IF('m-file CAN Output'!F282="uint16","uint16","")))</f>
        <v>uint8</v>
      </c>
      <c r="G293" s="13" t="str">
        <f>IF('m-file CAN Output'!L282="[]","-",(IF('m-file CAN Output'!L282="'-'","-",(IF('m-file CAN Output'!L282="","",'m-file CAN Output'!L282)))))</f>
        <v>-</v>
      </c>
      <c r="H293" s="13">
        <f>IF('m-file CAN Output'!H282="","",'m-file CAN Output'!H282)</f>
        <v>0</v>
      </c>
    </row>
    <row r="294" spans="1:8" x14ac:dyDescent="0.3">
      <c r="A294" s="13">
        <v>293</v>
      </c>
      <c r="B294" s="13" t="str">
        <f>IF('m-file CAN Output'!C283="","//"&amp;'m-file CAN Output'!#REF!,'m-file CAN Output'!C283)</f>
        <v>MliaRightObj3Y2Val</v>
      </c>
      <c r="C294" s="13" t="str">
        <f>IF('m-file CAN Output'!D283="","",'m-file CAN Output'!D283)</f>
        <v>DAS_RightObj_3_Y_2_Val</v>
      </c>
      <c r="D294" s="13" t="str">
        <f>IF('m-file CAN Output'!B283="","",'m-file CAN Output'!B283)</f>
        <v>DASCU_HLR_Object</v>
      </c>
      <c r="E294" s="13" t="str">
        <f t="shared" si="5"/>
        <v>TX</v>
      </c>
      <c r="F294" s="1" t="str">
        <f>IF('m-file CAN Output'!F283="single","single",IF('m-file CAN Output'!F283="uint8","uint8",IF('m-file CAN Output'!F283="uint16","uint16","")))</f>
        <v>single</v>
      </c>
      <c r="G294" s="13" t="str">
        <f>IF('m-file CAN Output'!L283="[]","-",(IF('m-file CAN Output'!L283="'-'","-",(IF('m-file CAN Output'!L283="","",'m-file CAN Output'!L283)))))</f>
        <v>-</v>
      </c>
      <c r="H294" s="13">
        <f>IF('m-file CAN Output'!H283="","",'m-file CAN Output'!H283)</f>
        <v>0</v>
      </c>
    </row>
    <row r="295" spans="1:8" x14ac:dyDescent="0.3">
      <c r="A295" s="13">
        <v>294</v>
      </c>
      <c r="B295" s="13" t="str">
        <f>IF('m-file CAN Output'!C284="","//"&amp;'m-file CAN Output'!#REF!,'m-file CAN Output'!C284)</f>
        <v>MliaRightObj3Z2Val</v>
      </c>
      <c r="C295" s="13" t="str">
        <f>IF('m-file CAN Output'!D284="","",'m-file CAN Output'!D284)</f>
        <v>DAS_RightObj_3_Z_2_Val</v>
      </c>
      <c r="D295" s="13" t="str">
        <f>IF('m-file CAN Output'!B284="","",'m-file CAN Output'!B284)</f>
        <v>DASCU_HLR_Object</v>
      </c>
      <c r="E295" s="13" t="str">
        <f t="shared" si="5"/>
        <v>TX</v>
      </c>
      <c r="F295" s="1" t="str">
        <f>IF('m-file CAN Output'!F284="single","single",IF('m-file CAN Output'!F284="uint8","uint8",IF('m-file CAN Output'!F284="uint16","uint16","")))</f>
        <v>uint8</v>
      </c>
      <c r="G295" s="13" t="str">
        <f>IF('m-file CAN Output'!L284="[]","-",(IF('m-file CAN Output'!L284="'-'","-",(IF('m-file CAN Output'!L284="","",'m-file CAN Output'!L284)))))</f>
        <v>-</v>
      </c>
      <c r="H295" s="13">
        <f>IF('m-file CAN Output'!H284="","",'m-file CAN Output'!H284)</f>
        <v>0</v>
      </c>
    </row>
    <row r="296" spans="1:8" x14ac:dyDescent="0.3">
      <c r="A296" s="13">
        <v>295</v>
      </c>
      <c r="B296" s="13" t="str">
        <f>IF('m-file CAN Output'!C285="","//"&amp;'m-file CAN Output'!#REF!,'m-file CAN Output'!C285)</f>
        <v>MliaRightObj4Y1Val</v>
      </c>
      <c r="C296" s="13" t="str">
        <f>IF('m-file CAN Output'!D285="","",'m-file CAN Output'!D285)</f>
        <v>DAS_RightObj_4_Y_1_Val</v>
      </c>
      <c r="D296" s="13" t="str">
        <f>IF('m-file CAN Output'!B285="","",'m-file CAN Output'!B285)</f>
        <v>DASCU_HLR_Object</v>
      </c>
      <c r="E296" s="13" t="str">
        <f t="shared" si="5"/>
        <v>TX</v>
      </c>
      <c r="F296" s="1" t="str">
        <f>IF('m-file CAN Output'!F285="single","single",IF('m-file CAN Output'!F285="uint8","uint8",IF('m-file CAN Output'!F285="uint16","uint16","")))</f>
        <v>single</v>
      </c>
      <c r="G296" s="13" t="str">
        <f>IF('m-file CAN Output'!L285="[]","-",(IF('m-file CAN Output'!L285="'-'","-",(IF('m-file CAN Output'!L285="","",'m-file CAN Output'!L285)))))</f>
        <v>-</v>
      </c>
      <c r="H296" s="13">
        <f>IF('m-file CAN Output'!H285="","",'m-file CAN Output'!H285)</f>
        <v>0</v>
      </c>
    </row>
    <row r="297" spans="1:8" x14ac:dyDescent="0.3">
      <c r="A297" s="13">
        <v>296</v>
      </c>
      <c r="B297" s="13" t="str">
        <f>IF('m-file CAN Output'!C286="","//"&amp;'m-file CAN Output'!#REF!,'m-file CAN Output'!C286)</f>
        <v>MliaRightObj4Z1Val</v>
      </c>
      <c r="C297" s="13" t="str">
        <f>IF('m-file CAN Output'!D286="","",'m-file CAN Output'!D286)</f>
        <v>DAS_RightObj_4_Z_1_Val</v>
      </c>
      <c r="D297" s="13" t="str">
        <f>IF('m-file CAN Output'!B286="","",'m-file CAN Output'!B286)</f>
        <v>DASCU_HLR_Object</v>
      </c>
      <c r="E297" s="13" t="str">
        <f t="shared" si="5"/>
        <v>TX</v>
      </c>
      <c r="F297" s="1" t="str">
        <f>IF('m-file CAN Output'!F286="single","single",IF('m-file CAN Output'!F286="uint8","uint8",IF('m-file CAN Output'!F286="uint16","uint16","")))</f>
        <v>uint8</v>
      </c>
      <c r="G297" s="13" t="str">
        <f>IF('m-file CAN Output'!L286="[]","-",(IF('m-file CAN Output'!L286="'-'","-",(IF('m-file CAN Output'!L286="","",'m-file CAN Output'!L286)))))</f>
        <v>-</v>
      </c>
      <c r="H297" s="13">
        <f>IF('m-file CAN Output'!H286="","",'m-file CAN Output'!H286)</f>
        <v>0</v>
      </c>
    </row>
    <row r="298" spans="1:8" x14ac:dyDescent="0.3">
      <c r="A298" s="13">
        <v>297</v>
      </c>
      <c r="B298" s="13" t="str">
        <f>IF('m-file CAN Output'!C287="","//"&amp;'m-file CAN Output'!#REF!,'m-file CAN Output'!C287)</f>
        <v>MliaRightObj4Y2Val</v>
      </c>
      <c r="C298" s="13" t="str">
        <f>IF('m-file CAN Output'!D287="","",'m-file CAN Output'!D287)</f>
        <v>DAS_RightObj_4_Y_2_Val</v>
      </c>
      <c r="D298" s="13" t="str">
        <f>IF('m-file CAN Output'!B287="","",'m-file CAN Output'!B287)</f>
        <v>DASCU_HLR_Object</v>
      </c>
      <c r="E298" s="13" t="str">
        <f t="shared" si="5"/>
        <v>TX</v>
      </c>
      <c r="F298" s="1" t="str">
        <f>IF('m-file CAN Output'!F287="single","single",IF('m-file CAN Output'!F287="uint8","uint8",IF('m-file CAN Output'!F287="uint16","uint16","")))</f>
        <v>single</v>
      </c>
      <c r="G298" s="13" t="str">
        <f>IF('m-file CAN Output'!L287="[]","-",(IF('m-file CAN Output'!L287="'-'","-",(IF('m-file CAN Output'!L287="","",'m-file CAN Output'!L287)))))</f>
        <v>-</v>
      </c>
      <c r="H298" s="13">
        <f>IF('m-file CAN Output'!H287="","",'m-file CAN Output'!H287)</f>
        <v>0</v>
      </c>
    </row>
    <row r="299" spans="1:8" x14ac:dyDescent="0.3">
      <c r="A299" s="13">
        <v>298</v>
      </c>
      <c r="B299" s="13" t="str">
        <f>IF('m-file CAN Output'!C288="","//"&amp;'m-file CAN Output'!#REF!,'m-file CAN Output'!C288)</f>
        <v>MliaRightObj4Z2Val</v>
      </c>
      <c r="C299" s="13" t="str">
        <f>IF('m-file CAN Output'!D288="","",'m-file CAN Output'!D288)</f>
        <v>DAS_RightObj_4_Z_2_Val</v>
      </c>
      <c r="D299" s="13" t="str">
        <f>IF('m-file CAN Output'!B288="","",'m-file CAN Output'!B288)</f>
        <v>DASCU_HLR_Object</v>
      </c>
      <c r="E299" s="13" t="str">
        <f t="shared" si="5"/>
        <v>TX</v>
      </c>
      <c r="F299" s="1" t="str">
        <f>IF('m-file CAN Output'!F288="single","single",IF('m-file CAN Output'!F288="uint8","uint8",IF('m-file CAN Output'!F288="uint16","uint16","")))</f>
        <v>uint8</v>
      </c>
      <c r="G299" s="13" t="str">
        <f>IF('m-file CAN Output'!L288="[]","-",(IF('m-file CAN Output'!L288="'-'","-",(IF('m-file CAN Output'!L288="","",'m-file CAN Output'!L288)))))</f>
        <v>-</v>
      </c>
      <c r="H299" s="13">
        <f>IF('m-file CAN Output'!H288="","",'m-file CAN Output'!H288)</f>
        <v>0</v>
      </c>
    </row>
    <row r="300" spans="1:8" x14ac:dyDescent="0.3">
      <c r="A300" s="13">
        <v>299</v>
      </c>
      <c r="B300" s="13" t="str">
        <f>IF('m-file CAN Output'!C289="","//"&amp;'m-file CAN Output'!#REF!,'m-file CAN Output'!C289)</f>
        <v>MliaRightObj5Y1Val</v>
      </c>
      <c r="C300" s="13" t="str">
        <f>IF('m-file CAN Output'!D289="","",'m-file CAN Output'!D289)</f>
        <v>DAS_RightObj_5_Y_1_Val</v>
      </c>
      <c r="D300" s="13" t="str">
        <f>IF('m-file CAN Output'!B289="","",'m-file CAN Output'!B289)</f>
        <v>DASCU_HLR_Object</v>
      </c>
      <c r="E300" s="13" t="str">
        <f t="shared" si="5"/>
        <v>TX</v>
      </c>
      <c r="F300" s="1" t="str">
        <f>IF('m-file CAN Output'!F289="single","single",IF('m-file CAN Output'!F289="uint8","uint8",IF('m-file CAN Output'!F289="uint16","uint16","")))</f>
        <v>single</v>
      </c>
      <c r="G300" s="13" t="str">
        <f>IF('m-file CAN Output'!L289="[]","-",(IF('m-file CAN Output'!L289="'-'","-",(IF('m-file CAN Output'!L289="","",'m-file CAN Output'!L289)))))</f>
        <v>-</v>
      </c>
      <c r="H300" s="13">
        <f>IF('m-file CAN Output'!H289="","",'m-file CAN Output'!H289)</f>
        <v>0</v>
      </c>
    </row>
    <row r="301" spans="1:8" x14ac:dyDescent="0.3">
      <c r="A301" s="13">
        <v>300</v>
      </c>
      <c r="B301" s="13" t="str">
        <f>IF('m-file CAN Output'!C290="","//"&amp;'m-file CAN Output'!#REF!,'m-file CAN Output'!C290)</f>
        <v>MliaRightObj5Z1Val</v>
      </c>
      <c r="C301" s="13" t="str">
        <f>IF('m-file CAN Output'!D290="","",'m-file CAN Output'!D290)</f>
        <v>DAS_RightObj_5_Z_1_Val</v>
      </c>
      <c r="D301" s="13" t="str">
        <f>IF('m-file CAN Output'!B290="","",'m-file CAN Output'!B290)</f>
        <v>DASCU_HLR_Object</v>
      </c>
      <c r="E301" s="13" t="str">
        <f t="shared" si="5"/>
        <v>TX</v>
      </c>
      <c r="F301" s="1" t="str">
        <f>IF('m-file CAN Output'!F290="single","single",IF('m-file CAN Output'!F290="uint8","uint8",IF('m-file CAN Output'!F290="uint16","uint16","")))</f>
        <v>uint8</v>
      </c>
      <c r="G301" s="13" t="str">
        <f>IF('m-file CAN Output'!L290="[]","-",(IF('m-file CAN Output'!L290="'-'","-",(IF('m-file CAN Output'!L290="","",'m-file CAN Output'!L290)))))</f>
        <v>-</v>
      </c>
      <c r="H301" s="13">
        <f>IF('m-file CAN Output'!H290="","",'m-file CAN Output'!H290)</f>
        <v>0</v>
      </c>
    </row>
    <row r="302" spans="1:8" x14ac:dyDescent="0.3">
      <c r="A302" s="13">
        <v>301</v>
      </c>
      <c r="B302" s="13" t="str">
        <f>IF('m-file CAN Output'!C291="","//"&amp;'m-file CAN Output'!#REF!,'m-file CAN Output'!C291)</f>
        <v>MliaRightObj5Y2Val</v>
      </c>
      <c r="C302" s="13" t="str">
        <f>IF('m-file CAN Output'!D291="","",'m-file CAN Output'!D291)</f>
        <v>DAS_RightObj_5_Y_2_Val</v>
      </c>
      <c r="D302" s="13" t="str">
        <f>IF('m-file CAN Output'!B291="","",'m-file CAN Output'!B291)</f>
        <v>DASCU_HLR_Object</v>
      </c>
      <c r="E302" s="13" t="str">
        <f t="shared" si="5"/>
        <v>TX</v>
      </c>
      <c r="F302" s="1" t="str">
        <f>IF('m-file CAN Output'!F291="single","single",IF('m-file CAN Output'!F291="uint8","uint8",IF('m-file CAN Output'!F291="uint16","uint16","")))</f>
        <v>single</v>
      </c>
      <c r="G302" s="13" t="str">
        <f>IF('m-file CAN Output'!L291="[]","-",(IF('m-file CAN Output'!L291="'-'","-",(IF('m-file CAN Output'!L291="","",'m-file CAN Output'!L291)))))</f>
        <v>-</v>
      </c>
      <c r="H302" s="13">
        <f>IF('m-file CAN Output'!H291="","",'m-file CAN Output'!H291)</f>
        <v>0</v>
      </c>
    </row>
    <row r="303" spans="1:8" x14ac:dyDescent="0.3">
      <c r="A303" s="13">
        <v>302</v>
      </c>
      <c r="B303" s="13" t="str">
        <f>IF('m-file CAN Output'!C292="","//"&amp;'m-file CAN Output'!#REF!,'m-file CAN Output'!C292)</f>
        <v>MliaRightObj5Z2Val</v>
      </c>
      <c r="C303" s="13" t="str">
        <f>IF('m-file CAN Output'!D292="","",'m-file CAN Output'!D292)</f>
        <v>DAS_RightObj_5_Z_2_Val</v>
      </c>
      <c r="D303" s="13" t="str">
        <f>IF('m-file CAN Output'!B292="","",'m-file CAN Output'!B292)</f>
        <v>DASCU_HLR_Object</v>
      </c>
      <c r="E303" s="13" t="str">
        <f t="shared" si="5"/>
        <v>TX</v>
      </c>
      <c r="F303" s="1" t="str">
        <f>IF('m-file CAN Output'!F292="single","single",IF('m-file CAN Output'!F292="uint8","uint8",IF('m-file CAN Output'!F292="uint16","uint16","")))</f>
        <v>uint8</v>
      </c>
      <c r="G303" s="13" t="str">
        <f>IF('m-file CAN Output'!L292="[]","-",(IF('m-file CAN Output'!L292="'-'","-",(IF('m-file CAN Output'!L292="","",'m-file CAN Output'!L292)))))</f>
        <v>-</v>
      </c>
      <c r="H303" s="13">
        <f>IF('m-file CAN Output'!H292="","",'m-file CAN Output'!H292)</f>
        <v>0</v>
      </c>
    </row>
    <row r="304" spans="1:8" x14ac:dyDescent="0.3">
      <c r="A304" s="13">
        <v>303</v>
      </c>
      <c r="B304" s="13" t="str">
        <f>IF('m-file CAN Output'!C293="","//"&amp;'m-file CAN Output'!#REF!,'m-file CAN Output'!C293)</f>
        <v>MliaRightObj6Y1Val</v>
      </c>
      <c r="C304" s="13" t="str">
        <f>IF('m-file CAN Output'!D293="","",'m-file CAN Output'!D293)</f>
        <v>DAS_RightObj_6_Y_1_Val</v>
      </c>
      <c r="D304" s="13" t="str">
        <f>IF('m-file CAN Output'!B293="","",'m-file CAN Output'!B293)</f>
        <v>DASCU_HLR_Object</v>
      </c>
      <c r="E304" s="13" t="str">
        <f t="shared" si="5"/>
        <v>TX</v>
      </c>
      <c r="F304" s="1" t="str">
        <f>IF('m-file CAN Output'!F293="single","single",IF('m-file CAN Output'!F293="uint8","uint8",IF('m-file CAN Output'!F293="uint16","uint16","")))</f>
        <v>single</v>
      </c>
      <c r="G304" s="13" t="str">
        <f>IF('m-file CAN Output'!L293="[]","-",(IF('m-file CAN Output'!L293="'-'","-",(IF('m-file CAN Output'!L293="","",'m-file CAN Output'!L293)))))</f>
        <v>-</v>
      </c>
      <c r="H304" s="13">
        <f>IF('m-file CAN Output'!H293="","",'m-file CAN Output'!H293)</f>
        <v>0</v>
      </c>
    </row>
    <row r="305" spans="1:8" x14ac:dyDescent="0.3">
      <c r="A305" s="13">
        <v>304</v>
      </c>
      <c r="B305" s="13" t="str">
        <f>IF('m-file CAN Output'!C294="","//"&amp;'m-file CAN Output'!#REF!,'m-file CAN Output'!C294)</f>
        <v>MliaRightObj6Z1Val</v>
      </c>
      <c r="C305" s="13" t="str">
        <f>IF('m-file CAN Output'!D294="","",'m-file CAN Output'!D294)</f>
        <v>DAS_RightObj_6_Z_1_Val</v>
      </c>
      <c r="D305" s="13" t="str">
        <f>IF('m-file CAN Output'!B294="","",'m-file CAN Output'!B294)</f>
        <v>DASCU_HLR_Object</v>
      </c>
      <c r="E305" s="13" t="str">
        <f t="shared" si="5"/>
        <v>TX</v>
      </c>
      <c r="F305" s="1" t="str">
        <f>IF('m-file CAN Output'!F294="single","single",IF('m-file CAN Output'!F294="uint8","uint8",IF('m-file CAN Output'!F294="uint16","uint16","")))</f>
        <v>uint8</v>
      </c>
      <c r="G305" s="13" t="str">
        <f>IF('m-file CAN Output'!L294="[]","-",(IF('m-file CAN Output'!L294="'-'","-",(IF('m-file CAN Output'!L294="","",'m-file CAN Output'!L294)))))</f>
        <v>-</v>
      </c>
      <c r="H305" s="13">
        <f>IF('m-file CAN Output'!H294="","",'m-file CAN Output'!H294)</f>
        <v>0</v>
      </c>
    </row>
    <row r="306" spans="1:8" x14ac:dyDescent="0.3">
      <c r="A306" s="13">
        <v>305</v>
      </c>
      <c r="B306" s="13" t="str">
        <f>IF('m-file CAN Output'!C295="","//"&amp;'m-file CAN Output'!#REF!,'m-file CAN Output'!C295)</f>
        <v>MliaRightObj6Y2Val</v>
      </c>
      <c r="C306" s="13" t="str">
        <f>IF('m-file CAN Output'!D295="","",'m-file CAN Output'!D295)</f>
        <v>DAS_RightObj_6_Y_2_Val</v>
      </c>
      <c r="D306" s="13" t="str">
        <f>IF('m-file CAN Output'!B295="","",'m-file CAN Output'!B295)</f>
        <v>DASCU_HLR_Object</v>
      </c>
      <c r="E306" s="13" t="str">
        <f t="shared" si="5"/>
        <v>TX</v>
      </c>
      <c r="F306" s="1" t="str">
        <f>IF('m-file CAN Output'!F295="single","single",IF('m-file CAN Output'!F295="uint8","uint8",IF('m-file CAN Output'!F295="uint16","uint16","")))</f>
        <v>single</v>
      </c>
      <c r="G306" s="13" t="str">
        <f>IF('m-file CAN Output'!L295="[]","-",(IF('m-file CAN Output'!L295="'-'","-",(IF('m-file CAN Output'!L295="","",'m-file CAN Output'!L295)))))</f>
        <v>-</v>
      </c>
      <c r="H306" s="13">
        <f>IF('m-file CAN Output'!H295="","",'m-file CAN Output'!H295)</f>
        <v>0</v>
      </c>
    </row>
    <row r="307" spans="1:8" x14ac:dyDescent="0.3">
      <c r="A307" s="13">
        <v>306</v>
      </c>
      <c r="B307" s="13" t="str">
        <f>IF('m-file CAN Output'!C296="","//"&amp;'m-file CAN Output'!#REF!,'m-file CAN Output'!C296)</f>
        <v>MliaRightObj6Z2Val</v>
      </c>
      <c r="C307" s="13" t="str">
        <f>IF('m-file CAN Output'!D296="","",'m-file CAN Output'!D296)</f>
        <v>DAS_RightObj_6_Z_2_Val</v>
      </c>
      <c r="D307" s="13" t="str">
        <f>IF('m-file CAN Output'!B296="","",'m-file CAN Output'!B296)</f>
        <v>DASCU_HLR_Object</v>
      </c>
      <c r="E307" s="13" t="str">
        <f t="shared" si="5"/>
        <v>TX</v>
      </c>
      <c r="F307" s="1" t="str">
        <f>IF('m-file CAN Output'!F296="single","single",IF('m-file CAN Output'!F296="uint8","uint8",IF('m-file CAN Output'!F296="uint16","uint16","")))</f>
        <v>uint8</v>
      </c>
      <c r="G307" s="13" t="str">
        <f>IF('m-file CAN Output'!L296="[]","-",(IF('m-file CAN Output'!L296="'-'","-",(IF('m-file CAN Output'!L296="","",'m-file CAN Output'!L296)))))</f>
        <v>-</v>
      </c>
      <c r="H307" s="13">
        <f>IF('m-file CAN Output'!H296="","",'m-file CAN Output'!H296)</f>
        <v>0</v>
      </c>
    </row>
    <row r="308" spans="1:8" x14ac:dyDescent="0.3">
      <c r="A308" s="13">
        <v>307</v>
      </c>
      <c r="B308" s="13" t="str">
        <f>IF('m-file CAN Output'!C297="","//"&amp;'m-file CAN Output'!#REF!,'m-file CAN Output'!C297)</f>
        <v>MliaRightObj7Y1Val</v>
      </c>
      <c r="C308" s="13" t="str">
        <f>IF('m-file CAN Output'!D297="","",'m-file CAN Output'!D297)</f>
        <v>DAS_RightObj_7_Y_1_Val</v>
      </c>
      <c r="D308" s="13" t="str">
        <f>IF('m-file CAN Output'!B297="","",'m-file CAN Output'!B297)</f>
        <v>DASCU_HLR_Object</v>
      </c>
      <c r="E308" s="13" t="str">
        <f t="shared" si="5"/>
        <v>TX</v>
      </c>
      <c r="F308" s="1" t="str">
        <f>IF('m-file CAN Output'!F297="single","single",IF('m-file CAN Output'!F297="uint8","uint8",IF('m-file CAN Output'!F297="uint16","uint16","")))</f>
        <v>single</v>
      </c>
      <c r="G308" s="13" t="str">
        <f>IF('m-file CAN Output'!L297="[]","-",(IF('m-file CAN Output'!L297="'-'","-",(IF('m-file CAN Output'!L297="","",'m-file CAN Output'!L297)))))</f>
        <v>-</v>
      </c>
      <c r="H308" s="13">
        <f>IF('m-file CAN Output'!H297="","",'m-file CAN Output'!H297)</f>
        <v>0</v>
      </c>
    </row>
    <row r="309" spans="1:8" x14ac:dyDescent="0.3">
      <c r="A309" s="13">
        <v>308</v>
      </c>
      <c r="B309" s="13" t="str">
        <f>IF('m-file CAN Output'!C298="","//"&amp;'m-file CAN Output'!#REF!,'m-file CAN Output'!C298)</f>
        <v>MliaRightObj7Z1Val</v>
      </c>
      <c r="C309" s="13" t="str">
        <f>IF('m-file CAN Output'!D298="","",'m-file CAN Output'!D298)</f>
        <v>DAS_RightObj_7_Z_1_Val</v>
      </c>
      <c r="D309" s="13" t="str">
        <f>IF('m-file CAN Output'!B298="","",'m-file CAN Output'!B298)</f>
        <v>DASCU_HLR_Object</v>
      </c>
      <c r="E309" s="13" t="str">
        <f t="shared" si="5"/>
        <v>TX</v>
      </c>
      <c r="F309" s="1" t="str">
        <f>IF('m-file CAN Output'!F298="single","single",IF('m-file CAN Output'!F298="uint8","uint8",IF('m-file CAN Output'!F298="uint16","uint16","")))</f>
        <v>uint8</v>
      </c>
      <c r="G309" s="13" t="str">
        <f>IF('m-file CAN Output'!L298="[]","-",(IF('m-file CAN Output'!L298="'-'","-",(IF('m-file CAN Output'!L298="","",'m-file CAN Output'!L298)))))</f>
        <v>-</v>
      </c>
      <c r="H309" s="13">
        <f>IF('m-file CAN Output'!H298="","",'m-file CAN Output'!H298)</f>
        <v>0</v>
      </c>
    </row>
    <row r="310" spans="1:8" x14ac:dyDescent="0.3">
      <c r="A310" s="13">
        <v>309</v>
      </c>
      <c r="B310" s="13" t="str">
        <f>IF('m-file CAN Output'!C299="","//"&amp;'m-file CAN Output'!#REF!,'m-file CAN Output'!C299)</f>
        <v>MliaRightObj7Y2Val</v>
      </c>
      <c r="C310" s="13" t="str">
        <f>IF('m-file CAN Output'!D299="","",'m-file CAN Output'!D299)</f>
        <v>DAS_RightObj_7_Y_2_Val</v>
      </c>
      <c r="D310" s="13" t="str">
        <f>IF('m-file CAN Output'!B299="","",'m-file CAN Output'!B299)</f>
        <v>DASCU_HLR_Object</v>
      </c>
      <c r="E310" s="13" t="str">
        <f t="shared" si="5"/>
        <v>TX</v>
      </c>
      <c r="F310" s="1" t="str">
        <f>IF('m-file CAN Output'!F299="single","single",IF('m-file CAN Output'!F299="uint8","uint8",IF('m-file CAN Output'!F299="uint16","uint16","")))</f>
        <v>single</v>
      </c>
      <c r="G310" s="13" t="str">
        <f>IF('m-file CAN Output'!L299="[]","-",(IF('m-file CAN Output'!L299="'-'","-",(IF('m-file CAN Output'!L299="","",'m-file CAN Output'!L299)))))</f>
        <v>-</v>
      </c>
      <c r="H310" s="13">
        <f>IF('m-file CAN Output'!H299="","",'m-file CAN Output'!H299)</f>
        <v>0</v>
      </c>
    </row>
    <row r="311" spans="1:8" x14ac:dyDescent="0.3">
      <c r="A311" s="13">
        <v>310</v>
      </c>
      <c r="B311" s="13" t="str">
        <f>IF('m-file CAN Output'!C300="","//"&amp;'m-file CAN Output'!#REF!,'m-file CAN Output'!C300)</f>
        <v>MliaRightObj7Z2Val</v>
      </c>
      <c r="C311" s="13" t="str">
        <f>IF('m-file CAN Output'!D300="","",'m-file CAN Output'!D300)</f>
        <v>DAS_RightObj_7_Z_2_Val</v>
      </c>
      <c r="D311" s="13" t="str">
        <f>IF('m-file CAN Output'!B300="","",'m-file CAN Output'!B300)</f>
        <v>DASCU_HLR_Object</v>
      </c>
      <c r="E311" s="13" t="str">
        <f t="shared" si="5"/>
        <v>TX</v>
      </c>
      <c r="F311" s="1" t="str">
        <f>IF('m-file CAN Output'!F300="single","single",IF('m-file CAN Output'!F300="uint8","uint8",IF('m-file CAN Output'!F300="uint16","uint16","")))</f>
        <v>uint8</v>
      </c>
      <c r="G311" s="13" t="str">
        <f>IF('m-file CAN Output'!L300="[]","-",(IF('m-file CAN Output'!L300="'-'","-",(IF('m-file CAN Output'!L300="","",'m-file CAN Output'!L300)))))</f>
        <v>-</v>
      </c>
      <c r="H311" s="13">
        <f>IF('m-file CAN Output'!H300="","",'m-file CAN Output'!H300)</f>
        <v>0</v>
      </c>
    </row>
    <row r="312" spans="1:8" x14ac:dyDescent="0.3">
      <c r="A312" s="13">
        <v>311</v>
      </c>
      <c r="B312" s="13" t="str">
        <f>IF('m-file CAN Output'!C301="","//"&amp;'m-file CAN Output'!#REF!,'m-file CAN Output'!C301)</f>
        <v>MliaRightObj8Y1Val</v>
      </c>
      <c r="C312" s="13" t="str">
        <f>IF('m-file CAN Output'!D301="","",'m-file CAN Output'!D301)</f>
        <v>DAS_RightObj_8_Y_1_Val</v>
      </c>
      <c r="D312" s="13" t="str">
        <f>IF('m-file CAN Output'!B301="","",'m-file CAN Output'!B301)</f>
        <v>DASCU_HLR_Object</v>
      </c>
      <c r="E312" s="13" t="str">
        <f t="shared" si="5"/>
        <v>TX</v>
      </c>
      <c r="F312" s="1" t="str">
        <f>IF('m-file CAN Output'!F301="single","single",IF('m-file CAN Output'!F301="uint8","uint8",IF('m-file CAN Output'!F301="uint16","uint16","")))</f>
        <v>single</v>
      </c>
      <c r="G312" s="13" t="str">
        <f>IF('m-file CAN Output'!L301="[]","-",(IF('m-file CAN Output'!L301="'-'","-",(IF('m-file CAN Output'!L301="","",'m-file CAN Output'!L301)))))</f>
        <v>-</v>
      </c>
      <c r="H312" s="13">
        <f>IF('m-file CAN Output'!H301="","",'m-file CAN Output'!H301)</f>
        <v>0</v>
      </c>
    </row>
    <row r="313" spans="1:8" x14ac:dyDescent="0.3">
      <c r="A313" s="13">
        <v>312</v>
      </c>
      <c r="B313" s="13" t="e">
        <f>IF('m-file CAN Output'!#REF!="","//"&amp;'m-file CAN Output'!#REF!,'m-file CAN Output'!#REF!)</f>
        <v>#REF!</v>
      </c>
      <c r="C313" s="13" t="e">
        <f>IF('m-file CAN Output'!#REF!="","",'m-file CAN Output'!#REF!)</f>
        <v>#REF!</v>
      </c>
      <c r="D313" s="13" t="e">
        <f>IF('m-file CAN Output'!#REF!="","",'m-file CAN Output'!#REF!)</f>
        <v>#REF!</v>
      </c>
      <c r="E313" s="13" t="e">
        <f t="shared" si="5"/>
        <v>#REF!</v>
      </c>
      <c r="F313" s="1" t="e">
        <f>IF('m-file CAN Output'!#REF!="single","single",IF('m-file CAN Output'!#REF!="uint8","uint8",IF('m-file CAN Output'!#REF!="uint16","uint16","")))</f>
        <v>#REF!</v>
      </c>
      <c r="G313" s="13" t="e">
        <f>IF('m-file CAN Output'!#REF!="[]","-",(IF('m-file CAN Output'!#REF!="'-'","-",(IF('m-file CAN Output'!#REF!="","",'m-file CAN Output'!#REF!)))))</f>
        <v>#REF!</v>
      </c>
      <c r="H313" s="13" t="e">
        <f>IF('m-file CAN Output'!#REF!="","",'m-file CAN Output'!#REF!)</f>
        <v>#REF!</v>
      </c>
    </row>
    <row r="314" spans="1:8" x14ac:dyDescent="0.3">
      <c r="A314" s="13">
        <v>313</v>
      </c>
      <c r="B314" s="13" t="str">
        <f>IF('m-file CAN Output'!C302="","//"&amp;'m-file CAN Output'!#REF!,'m-file CAN Output'!C302)</f>
        <v>MliaRightObj8Z1Val</v>
      </c>
      <c r="C314" s="13" t="str">
        <f>IF('m-file CAN Output'!D302="","",'m-file CAN Output'!D302)</f>
        <v>DAS_RightObj_8_Z_1_Val</v>
      </c>
      <c r="D314" s="13" t="str">
        <f>IF('m-file CAN Output'!B302="","",'m-file CAN Output'!B302)</f>
        <v>DASCU_HLR_Object</v>
      </c>
      <c r="E314" s="13" t="str">
        <f t="shared" si="5"/>
        <v>TX</v>
      </c>
      <c r="F314" s="1" t="str">
        <f>IF('m-file CAN Output'!F302="single","single",IF('m-file CAN Output'!F302="uint8","uint8",IF('m-file CAN Output'!F302="uint16","uint16","")))</f>
        <v>uint8</v>
      </c>
      <c r="G314" s="13" t="str">
        <f>IF('m-file CAN Output'!L302="[]","-",(IF('m-file CAN Output'!L302="'-'","-",(IF('m-file CAN Output'!L302="","",'m-file CAN Output'!L302)))))</f>
        <v>-</v>
      </c>
      <c r="H314" s="13">
        <f>IF('m-file CAN Output'!H302="","",'m-file CAN Output'!H302)</f>
        <v>0</v>
      </c>
    </row>
    <row r="315" spans="1:8" x14ac:dyDescent="0.3">
      <c r="A315" s="13">
        <v>314</v>
      </c>
      <c r="B315" s="13" t="e">
        <f>IF('m-file CAN Output'!#REF!="","//"&amp;'m-file CAN Output'!#REF!,'m-file CAN Output'!#REF!)</f>
        <v>#REF!</v>
      </c>
      <c r="C315" s="13" t="e">
        <f>IF('m-file CAN Output'!#REF!="","",'m-file CAN Output'!#REF!)</f>
        <v>#REF!</v>
      </c>
      <c r="D315" s="13" t="e">
        <f>IF('m-file CAN Output'!#REF!="","",'m-file CAN Output'!#REF!)</f>
        <v>#REF!</v>
      </c>
      <c r="E315" s="13" t="e">
        <f t="shared" si="5"/>
        <v>#REF!</v>
      </c>
      <c r="F315" s="1" t="e">
        <f>IF('m-file CAN Output'!#REF!="single","single",IF('m-file CAN Output'!#REF!="uint8","uint8",IF('m-file CAN Output'!#REF!="uint16","uint16","")))</f>
        <v>#REF!</v>
      </c>
      <c r="G315" s="13" t="e">
        <f>IF('m-file CAN Output'!#REF!="[]","-",(IF('m-file CAN Output'!#REF!="'-'","-",(IF('m-file CAN Output'!#REF!="","",'m-file CAN Output'!#REF!)))))</f>
        <v>#REF!</v>
      </c>
      <c r="H315" s="13" t="e">
        <f>IF('m-file CAN Output'!#REF!="","",'m-file CAN Output'!#REF!)</f>
        <v>#REF!</v>
      </c>
    </row>
    <row r="316" spans="1:8" x14ac:dyDescent="0.3">
      <c r="A316" s="13">
        <v>315</v>
      </c>
      <c r="B316" s="13" t="e">
        <f>IF('m-file CAN Output'!#REF!="","//"&amp;'m-file CAN Output'!#REF!,'m-file CAN Output'!#REF!)</f>
        <v>#REF!</v>
      </c>
      <c r="C316" s="13" t="e">
        <f>IF('m-file CAN Output'!#REF!="","",'m-file CAN Output'!#REF!)</f>
        <v>#REF!</v>
      </c>
      <c r="D316" s="13" t="e">
        <f>IF('m-file CAN Output'!#REF!="","",'m-file CAN Output'!#REF!)</f>
        <v>#REF!</v>
      </c>
      <c r="E316" s="13" t="e">
        <f t="shared" si="5"/>
        <v>#REF!</v>
      </c>
      <c r="F316" s="1" t="e">
        <f>IF('m-file CAN Output'!#REF!="single","single",IF('m-file CAN Output'!#REF!="uint8","uint8",IF('m-file CAN Output'!#REF!="uint16","uint16","")))</f>
        <v>#REF!</v>
      </c>
      <c r="G316" s="13" t="e">
        <f>IF('m-file CAN Output'!#REF!="[]","-",(IF('m-file CAN Output'!#REF!="'-'","-",(IF('m-file CAN Output'!#REF!="","",'m-file CAN Output'!#REF!)))))</f>
        <v>#REF!</v>
      </c>
      <c r="H316" s="13" t="e">
        <f>IF('m-file CAN Output'!#REF!="","",'m-file CAN Output'!#REF!)</f>
        <v>#REF!</v>
      </c>
    </row>
    <row r="317" spans="1:8" x14ac:dyDescent="0.3">
      <c r="A317" s="13">
        <v>316</v>
      </c>
      <c r="B317" s="13" t="str">
        <f>IF('m-file CAN Output'!C303="","//"&amp;'m-file CAN Output'!#REF!,'m-file CAN Output'!C303)</f>
        <v>MliaRightObj8Y2Val</v>
      </c>
      <c r="C317" s="13" t="str">
        <f>IF('m-file CAN Output'!D303="","",'m-file CAN Output'!D303)</f>
        <v>DAS_RightObj_8_Y_2_Val</v>
      </c>
      <c r="D317" s="13" t="str">
        <f>IF('m-file CAN Output'!B303="","",'m-file CAN Output'!B303)</f>
        <v>DASCU_HLR_Object</v>
      </c>
      <c r="E317" s="13" t="str">
        <f t="shared" si="5"/>
        <v>TX</v>
      </c>
      <c r="F317" s="1" t="str">
        <f>IF('m-file CAN Output'!F303="single","single",IF('m-file CAN Output'!F303="uint8","uint8",IF('m-file CAN Output'!F303="uint16","uint16","")))</f>
        <v>single</v>
      </c>
      <c r="G317" s="13" t="str">
        <f>IF('m-file CAN Output'!L303="[]","-",(IF('m-file CAN Output'!L303="'-'","-",(IF('m-file CAN Output'!L303="","",'m-file CAN Output'!L303)))))</f>
        <v>-</v>
      </c>
      <c r="H317" s="13">
        <f>IF('m-file CAN Output'!H303="","",'m-file CAN Output'!H303)</f>
        <v>0</v>
      </c>
    </row>
    <row r="318" spans="1:8" x14ac:dyDescent="0.3">
      <c r="A318" s="13">
        <v>317</v>
      </c>
      <c r="B318" s="13" t="str">
        <f>IF('m-file CAN Output'!C304="","//"&amp;'m-file CAN Output'!#REF!,'m-file CAN Output'!C304)</f>
        <v>MliaRightObj8Z2Val</v>
      </c>
      <c r="C318" s="13" t="str">
        <f>IF('m-file CAN Output'!D304="","",'m-file CAN Output'!D304)</f>
        <v>DAS_RightObj_8_Z_2_Val</v>
      </c>
      <c r="D318" s="13" t="str">
        <f>IF('m-file CAN Output'!B304="","",'m-file CAN Output'!B304)</f>
        <v>DASCU_HLR_Object</v>
      </c>
      <c r="E318" s="13" t="str">
        <f t="shared" si="5"/>
        <v>TX</v>
      </c>
      <c r="F318" s="1" t="str">
        <f>IF('m-file CAN Output'!F304="single","single",IF('m-file CAN Output'!F304="uint8","uint8",IF('m-file CAN Output'!F304="uint16","uint16","")))</f>
        <v>uint8</v>
      </c>
      <c r="G318" s="13" t="str">
        <f>IF('m-file CAN Output'!L304="[]","-",(IF('m-file CAN Output'!L304="'-'","-",(IF('m-file CAN Output'!L304="","",'m-file CAN Output'!L304)))))</f>
        <v>-</v>
      </c>
      <c r="H318" s="13">
        <f>IF('m-file CAN Output'!H304="","",'m-file CAN Output'!H304)</f>
        <v>0</v>
      </c>
    </row>
    <row r="319" spans="1:8" x14ac:dyDescent="0.3">
      <c r="A319" s="13">
        <v>318</v>
      </c>
      <c r="B319" s="13" t="str">
        <f>IF('m-file CAN Output'!C305="","//"&amp;'m-file CAN Output'!#REF!,'m-file CAN Output'!C305)</f>
        <v>MliaRightObj9Y1Val</v>
      </c>
      <c r="C319" s="13" t="str">
        <f>IF('m-file CAN Output'!D305="","",'m-file CAN Output'!D305)</f>
        <v>DAS_RightObj_9_Y_1_Val</v>
      </c>
      <c r="D319" s="13" t="str">
        <f>IF('m-file CAN Output'!B305="","",'m-file CAN Output'!B305)</f>
        <v>DASCU_HLR_Object</v>
      </c>
      <c r="E319" s="13" t="str">
        <f t="shared" si="5"/>
        <v>TX</v>
      </c>
      <c r="F319" s="1" t="str">
        <f>IF('m-file CAN Output'!F305="single","single",IF('m-file CAN Output'!F305="uint8","uint8",IF('m-file CAN Output'!F305="uint16","uint16","")))</f>
        <v>single</v>
      </c>
      <c r="G319" s="13" t="str">
        <f>IF('m-file CAN Output'!L305="[]","-",(IF('m-file CAN Output'!L305="'-'","-",(IF('m-file CAN Output'!L305="","",'m-file CAN Output'!L305)))))</f>
        <v>-</v>
      </c>
      <c r="H319" s="13">
        <f>IF('m-file CAN Output'!H305="","",'m-file CAN Output'!H305)</f>
        <v>0</v>
      </c>
    </row>
    <row r="320" spans="1:8" x14ac:dyDescent="0.3">
      <c r="A320" s="13">
        <v>319</v>
      </c>
      <c r="B320" s="13" t="str">
        <f>IF('m-file CAN Output'!C306="","//"&amp;'m-file CAN Output'!#REF!,'m-file CAN Output'!C306)</f>
        <v>MliaRightObj9Z1Val</v>
      </c>
      <c r="C320" s="13" t="str">
        <f>IF('m-file CAN Output'!D306="","",'m-file CAN Output'!D306)</f>
        <v>DAS_RightObj_9_Z_1_Val</v>
      </c>
      <c r="D320" s="13" t="str">
        <f>IF('m-file CAN Output'!B306="","",'m-file CAN Output'!B306)</f>
        <v>DASCU_HLR_Object</v>
      </c>
      <c r="E320" s="13" t="str">
        <f t="shared" si="5"/>
        <v>TX</v>
      </c>
      <c r="F320" s="1" t="str">
        <f>IF('m-file CAN Output'!F306="single","single",IF('m-file CAN Output'!F306="uint8","uint8",IF('m-file CAN Output'!F306="uint16","uint16","")))</f>
        <v>uint8</v>
      </c>
      <c r="G320" s="13" t="str">
        <f>IF('m-file CAN Output'!L306="[]","-",(IF('m-file CAN Output'!L306="'-'","-",(IF('m-file CAN Output'!L306="","",'m-file CAN Output'!L306)))))</f>
        <v>-</v>
      </c>
      <c r="H320" s="13">
        <f>IF('m-file CAN Output'!H306="","",'m-file CAN Output'!H306)</f>
        <v>0</v>
      </c>
    </row>
    <row r="321" spans="1:8" x14ac:dyDescent="0.3">
      <c r="A321" s="13">
        <v>320</v>
      </c>
      <c r="B321" s="13" t="str">
        <f>IF('m-file CAN Output'!C307="","//"&amp;'m-file CAN Output'!#REF!,'m-file CAN Output'!C307)</f>
        <v>MliaRightObj9Y2Val</v>
      </c>
      <c r="C321" s="13" t="str">
        <f>IF('m-file CAN Output'!D307="","",'m-file CAN Output'!D307)</f>
        <v>DAS_RightObj_9_Y_2_Val</v>
      </c>
      <c r="D321" s="13" t="str">
        <f>IF('m-file CAN Output'!B307="","",'m-file CAN Output'!B307)</f>
        <v>DASCU_HLR_Object</v>
      </c>
      <c r="E321" s="13" t="str">
        <f t="shared" si="5"/>
        <v>TX</v>
      </c>
      <c r="F321" s="1" t="str">
        <f>IF('m-file CAN Output'!F307="single","single",IF('m-file CAN Output'!F307="uint8","uint8",IF('m-file CAN Output'!F307="uint16","uint16","")))</f>
        <v>single</v>
      </c>
      <c r="G321" s="13" t="str">
        <f>IF('m-file CAN Output'!L307="[]","-",(IF('m-file CAN Output'!L307="'-'","-",(IF('m-file CAN Output'!L307="","",'m-file CAN Output'!L307)))))</f>
        <v>-</v>
      </c>
      <c r="H321" s="13">
        <f>IF('m-file CAN Output'!H307="","",'m-file CAN Output'!H307)</f>
        <v>0</v>
      </c>
    </row>
    <row r="322" spans="1:8" x14ac:dyDescent="0.3">
      <c r="A322" s="13">
        <v>321</v>
      </c>
      <c r="B322" s="13" t="e">
        <f>IF('m-file CAN Output'!#REF!="","//"&amp;'m-file CAN Output'!#REF!,'m-file CAN Output'!#REF!)</f>
        <v>#REF!</v>
      </c>
      <c r="C322" s="13" t="e">
        <f>IF('m-file CAN Output'!#REF!="","",'m-file CAN Output'!#REF!)</f>
        <v>#REF!</v>
      </c>
      <c r="D322" s="13" t="e">
        <f>IF('m-file CAN Output'!#REF!="","",'m-file CAN Output'!#REF!)</f>
        <v>#REF!</v>
      </c>
      <c r="E322" s="13" t="e">
        <f t="shared" si="5"/>
        <v>#REF!</v>
      </c>
      <c r="F322" s="1" t="e">
        <f>IF('m-file CAN Output'!#REF!="single","single",IF('m-file CAN Output'!#REF!="uint8","uint8",IF('m-file CAN Output'!#REF!="uint16","uint16","")))</f>
        <v>#REF!</v>
      </c>
      <c r="G322" s="13" t="e">
        <f>IF('m-file CAN Output'!#REF!="[]","-",(IF('m-file CAN Output'!#REF!="'-'","-",(IF('m-file CAN Output'!#REF!="","",'m-file CAN Output'!#REF!)))))</f>
        <v>#REF!</v>
      </c>
      <c r="H322" s="13" t="e">
        <f>IF('m-file CAN Output'!#REF!="","",'m-file CAN Output'!#REF!)</f>
        <v>#REF!</v>
      </c>
    </row>
    <row r="323" spans="1:8" x14ac:dyDescent="0.3">
      <c r="A323" s="13">
        <v>322</v>
      </c>
      <c r="B323" s="13" t="e">
        <f>IF('m-file CAN Output'!#REF!="","//"&amp;'m-file CAN Output'!#REF!,'m-file CAN Output'!#REF!)</f>
        <v>#REF!</v>
      </c>
      <c r="C323" s="13" t="e">
        <f>IF('m-file CAN Output'!#REF!="","",'m-file CAN Output'!#REF!)</f>
        <v>#REF!</v>
      </c>
      <c r="D323" s="13" t="e">
        <f>IF('m-file CAN Output'!#REF!="","",'m-file CAN Output'!#REF!)</f>
        <v>#REF!</v>
      </c>
      <c r="E323" s="13" t="e">
        <f t="shared" ref="E323:E386" si="6">IF(D323="","","TX")</f>
        <v>#REF!</v>
      </c>
      <c r="F323" s="1" t="e">
        <f>IF('m-file CAN Output'!#REF!="single","single",IF('m-file CAN Output'!#REF!="uint8","uint8",IF('m-file CAN Output'!#REF!="uint16","uint16","")))</f>
        <v>#REF!</v>
      </c>
      <c r="G323" s="13" t="e">
        <f>IF('m-file CAN Output'!#REF!="[]","-",(IF('m-file CAN Output'!#REF!="'-'","-",(IF('m-file CAN Output'!#REF!="","",'m-file CAN Output'!#REF!)))))</f>
        <v>#REF!</v>
      </c>
      <c r="H323" s="13" t="e">
        <f>IF('m-file CAN Output'!#REF!="","",'m-file CAN Output'!#REF!)</f>
        <v>#REF!</v>
      </c>
    </row>
    <row r="324" spans="1:8" x14ac:dyDescent="0.3">
      <c r="A324" s="13">
        <v>323</v>
      </c>
      <c r="B324" s="13" t="e">
        <f>IF('m-file CAN Output'!#REF!="","//"&amp;'m-file CAN Output'!#REF!,'m-file CAN Output'!#REF!)</f>
        <v>#REF!</v>
      </c>
      <c r="C324" s="13" t="e">
        <f>IF('m-file CAN Output'!#REF!="","",'m-file CAN Output'!#REF!)</f>
        <v>#REF!</v>
      </c>
      <c r="D324" s="13" t="e">
        <f>IF('m-file CAN Output'!#REF!="","",'m-file CAN Output'!#REF!)</f>
        <v>#REF!</v>
      </c>
      <c r="E324" s="13" t="e">
        <f t="shared" si="6"/>
        <v>#REF!</v>
      </c>
      <c r="F324" s="1" t="e">
        <f>IF('m-file CAN Output'!#REF!="single","single",IF('m-file CAN Output'!#REF!="uint8","uint8",IF('m-file CAN Output'!#REF!="uint16","uint16","")))</f>
        <v>#REF!</v>
      </c>
      <c r="G324" s="13" t="e">
        <f>IF('m-file CAN Output'!#REF!="[]","-",(IF('m-file CAN Output'!#REF!="'-'","-",(IF('m-file CAN Output'!#REF!="","",'m-file CAN Output'!#REF!)))))</f>
        <v>#REF!</v>
      </c>
      <c r="H324" s="13" t="e">
        <f>IF('m-file CAN Output'!#REF!="","",'m-file CAN Output'!#REF!)</f>
        <v>#REF!</v>
      </c>
    </row>
    <row r="325" spans="1:8" x14ac:dyDescent="0.3">
      <c r="A325" s="13">
        <v>324</v>
      </c>
      <c r="B325" s="13" t="e">
        <f>IF('m-file CAN Output'!#REF!="","//"&amp;'m-file CAN Output'!#REF!,'m-file CAN Output'!#REF!)</f>
        <v>#REF!</v>
      </c>
      <c r="C325" s="13" t="e">
        <f>IF('m-file CAN Output'!#REF!="","",'m-file CAN Output'!#REF!)</f>
        <v>#REF!</v>
      </c>
      <c r="D325" s="13" t="e">
        <f>IF('m-file CAN Output'!#REF!="","",'m-file CAN Output'!#REF!)</f>
        <v>#REF!</v>
      </c>
      <c r="E325" s="13" t="e">
        <f t="shared" si="6"/>
        <v>#REF!</v>
      </c>
      <c r="F325" s="1" t="e">
        <f>IF('m-file CAN Output'!#REF!="single","single",IF('m-file CAN Output'!#REF!="uint8","uint8",IF('m-file CAN Output'!#REF!="uint16","uint16","")))</f>
        <v>#REF!</v>
      </c>
      <c r="G325" s="13" t="e">
        <f>IF('m-file CAN Output'!#REF!="[]","-",(IF('m-file CAN Output'!#REF!="'-'","-",(IF('m-file CAN Output'!#REF!="","",'m-file CAN Output'!#REF!)))))</f>
        <v>#REF!</v>
      </c>
      <c r="H325" s="13" t="e">
        <f>IF('m-file CAN Output'!#REF!="","",'m-file CAN Output'!#REF!)</f>
        <v>#REF!</v>
      </c>
    </row>
    <row r="326" spans="1:8" x14ac:dyDescent="0.3">
      <c r="A326" s="13">
        <v>325</v>
      </c>
      <c r="B326" s="13" t="e">
        <f>IF('m-file CAN Output'!#REF!="","//"&amp;'m-file CAN Output'!#REF!,'m-file CAN Output'!#REF!)</f>
        <v>#REF!</v>
      </c>
      <c r="C326" s="13" t="e">
        <f>IF('m-file CAN Output'!#REF!="","",'m-file CAN Output'!#REF!)</f>
        <v>#REF!</v>
      </c>
      <c r="D326" s="13" t="e">
        <f>IF('m-file CAN Output'!#REF!="","",'m-file CAN Output'!#REF!)</f>
        <v>#REF!</v>
      </c>
      <c r="E326" s="13" t="e">
        <f t="shared" si="6"/>
        <v>#REF!</v>
      </c>
      <c r="F326" s="1" t="e">
        <f>IF('m-file CAN Output'!#REF!="single","single",IF('m-file CAN Output'!#REF!="uint8","uint8",IF('m-file CAN Output'!#REF!="uint16","uint16","")))</f>
        <v>#REF!</v>
      </c>
      <c r="G326" s="13" t="e">
        <f>IF('m-file CAN Output'!#REF!="[]","-",(IF('m-file CAN Output'!#REF!="'-'","-",(IF('m-file CAN Output'!#REF!="","",'m-file CAN Output'!#REF!)))))</f>
        <v>#REF!</v>
      </c>
      <c r="H326" s="13" t="e">
        <f>IF('m-file CAN Output'!#REF!="","",'m-file CAN Output'!#REF!)</f>
        <v>#REF!</v>
      </c>
    </row>
    <row r="327" spans="1:8" x14ac:dyDescent="0.3">
      <c r="A327" s="13">
        <v>326</v>
      </c>
      <c r="B327" s="13" t="e">
        <f>IF('m-file CAN Output'!#REF!="","//"&amp;'m-file CAN Output'!#REF!,'m-file CAN Output'!#REF!)</f>
        <v>#REF!</v>
      </c>
      <c r="C327" s="13" t="e">
        <f>IF('m-file CAN Output'!#REF!="","",'m-file CAN Output'!#REF!)</f>
        <v>#REF!</v>
      </c>
      <c r="D327" s="13" t="e">
        <f>IF('m-file CAN Output'!#REF!="","",'m-file CAN Output'!#REF!)</f>
        <v>#REF!</v>
      </c>
      <c r="E327" s="13" t="e">
        <f t="shared" si="6"/>
        <v>#REF!</v>
      </c>
      <c r="F327" s="1" t="e">
        <f>IF('m-file CAN Output'!#REF!="single","single",IF('m-file CAN Output'!#REF!="uint8","uint8",IF('m-file CAN Output'!#REF!="uint16","uint16","")))</f>
        <v>#REF!</v>
      </c>
      <c r="G327" s="13" t="e">
        <f>IF('m-file CAN Output'!#REF!="[]","-",(IF('m-file CAN Output'!#REF!="'-'","-",(IF('m-file CAN Output'!#REF!="","",'m-file CAN Output'!#REF!)))))</f>
        <v>#REF!</v>
      </c>
      <c r="H327" s="13" t="e">
        <f>IF('m-file CAN Output'!#REF!="","",'m-file CAN Output'!#REF!)</f>
        <v>#REF!</v>
      </c>
    </row>
    <row r="328" spans="1:8" x14ac:dyDescent="0.3">
      <c r="A328" s="13">
        <v>327</v>
      </c>
      <c r="B328" s="13" t="e">
        <f>IF('m-file CAN Output'!#REF!="","//"&amp;'m-file CAN Output'!#REF!,'m-file CAN Output'!#REF!)</f>
        <v>#REF!</v>
      </c>
      <c r="C328" s="13" t="e">
        <f>IF('m-file CAN Output'!#REF!="","",'m-file CAN Output'!#REF!)</f>
        <v>#REF!</v>
      </c>
      <c r="D328" s="13" t="e">
        <f>IF('m-file CAN Output'!#REF!="","",'m-file CAN Output'!#REF!)</f>
        <v>#REF!</v>
      </c>
      <c r="E328" s="13" t="e">
        <f t="shared" si="6"/>
        <v>#REF!</v>
      </c>
      <c r="F328" s="1" t="e">
        <f>IF('m-file CAN Output'!#REF!="single","single",IF('m-file CAN Output'!#REF!="uint8","uint8",IF('m-file CAN Output'!#REF!="uint16","uint16","")))</f>
        <v>#REF!</v>
      </c>
      <c r="G328" s="13" t="e">
        <f>IF('m-file CAN Output'!#REF!="[]","-",(IF('m-file CAN Output'!#REF!="'-'","-",(IF('m-file CAN Output'!#REF!="","",'m-file CAN Output'!#REF!)))))</f>
        <v>#REF!</v>
      </c>
      <c r="H328" s="13" t="e">
        <f>IF('m-file CAN Output'!#REF!="","",'m-file CAN Output'!#REF!)</f>
        <v>#REF!</v>
      </c>
    </row>
    <row r="329" spans="1:8" x14ac:dyDescent="0.3">
      <c r="A329" s="13">
        <v>328</v>
      </c>
      <c r="B329" s="13" t="e">
        <f>IF('m-file CAN Output'!#REF!="","//"&amp;'m-file CAN Output'!#REF!,'m-file CAN Output'!#REF!)</f>
        <v>#REF!</v>
      </c>
      <c r="C329" s="13" t="e">
        <f>IF('m-file CAN Output'!#REF!="","",'m-file CAN Output'!#REF!)</f>
        <v>#REF!</v>
      </c>
      <c r="D329" s="13" t="e">
        <f>IF('m-file CAN Output'!#REF!="","",'m-file CAN Output'!#REF!)</f>
        <v>#REF!</v>
      </c>
      <c r="E329" s="13" t="e">
        <f t="shared" si="6"/>
        <v>#REF!</v>
      </c>
      <c r="F329" s="1" t="e">
        <f>IF('m-file CAN Output'!#REF!="single","single",IF('m-file CAN Output'!#REF!="uint8","uint8",IF('m-file CAN Output'!#REF!="uint16","uint16","")))</f>
        <v>#REF!</v>
      </c>
      <c r="G329" s="13" t="e">
        <f>IF('m-file CAN Output'!#REF!="[]","-",(IF('m-file CAN Output'!#REF!="'-'","-",(IF('m-file CAN Output'!#REF!="","",'m-file CAN Output'!#REF!)))))</f>
        <v>#REF!</v>
      </c>
      <c r="H329" s="13" t="e">
        <f>IF('m-file CAN Output'!#REF!="","",'m-file CAN Output'!#REF!)</f>
        <v>#REF!</v>
      </c>
    </row>
    <row r="330" spans="1:8" x14ac:dyDescent="0.3">
      <c r="A330" s="13">
        <v>329</v>
      </c>
      <c r="B330" s="13" t="e">
        <f>IF('m-file CAN Output'!#REF!="","//"&amp;'m-file CAN Output'!#REF!,'m-file CAN Output'!#REF!)</f>
        <v>#REF!</v>
      </c>
      <c r="C330" s="13" t="e">
        <f>IF('m-file CAN Output'!#REF!="","",'m-file CAN Output'!#REF!)</f>
        <v>#REF!</v>
      </c>
      <c r="D330" s="13" t="e">
        <f>IF('m-file CAN Output'!#REF!="","",'m-file CAN Output'!#REF!)</f>
        <v>#REF!</v>
      </c>
      <c r="E330" s="13" t="e">
        <f t="shared" si="6"/>
        <v>#REF!</v>
      </c>
      <c r="F330" s="1" t="e">
        <f>IF('m-file CAN Output'!#REF!="single","single",IF('m-file CAN Output'!#REF!="uint8","uint8",IF('m-file CAN Output'!#REF!="uint16","uint16","")))</f>
        <v>#REF!</v>
      </c>
      <c r="G330" s="13" t="e">
        <f>IF('m-file CAN Output'!#REF!="[]","-",(IF('m-file CAN Output'!#REF!="'-'","-",(IF('m-file CAN Output'!#REF!="","",'m-file CAN Output'!#REF!)))))</f>
        <v>#REF!</v>
      </c>
      <c r="H330" s="13" t="e">
        <f>IF('m-file CAN Output'!#REF!="","",'m-file CAN Output'!#REF!)</f>
        <v>#REF!</v>
      </c>
    </row>
    <row r="331" spans="1:8" x14ac:dyDescent="0.3">
      <c r="A331" s="13">
        <v>330</v>
      </c>
      <c r="B331" s="13" t="e">
        <f>IF('m-file CAN Output'!#REF!="","//"&amp;'m-file CAN Output'!#REF!,'m-file CAN Output'!#REF!)</f>
        <v>#REF!</v>
      </c>
      <c r="C331" s="13" t="e">
        <f>IF('m-file CAN Output'!#REF!="","",'m-file CAN Output'!#REF!)</f>
        <v>#REF!</v>
      </c>
      <c r="D331" s="13" t="e">
        <f>IF('m-file CAN Output'!#REF!="","",'m-file CAN Output'!#REF!)</f>
        <v>#REF!</v>
      </c>
      <c r="E331" s="13" t="e">
        <f t="shared" si="6"/>
        <v>#REF!</v>
      </c>
      <c r="F331" s="1" t="e">
        <f>IF('m-file CAN Output'!#REF!="single","single",IF('m-file CAN Output'!#REF!="uint8","uint8",IF('m-file CAN Output'!#REF!="uint16","uint16","")))</f>
        <v>#REF!</v>
      </c>
      <c r="G331" s="13" t="e">
        <f>IF('m-file CAN Output'!#REF!="[]","-",(IF('m-file CAN Output'!#REF!="'-'","-",(IF('m-file CAN Output'!#REF!="","",'m-file CAN Output'!#REF!)))))</f>
        <v>#REF!</v>
      </c>
      <c r="H331" s="13" t="e">
        <f>IF('m-file CAN Output'!#REF!="","",'m-file CAN Output'!#REF!)</f>
        <v>#REF!</v>
      </c>
    </row>
    <row r="332" spans="1:8" x14ac:dyDescent="0.3">
      <c r="A332" s="13">
        <v>331</v>
      </c>
      <c r="B332" s="13" t="e">
        <f>IF('m-file CAN Output'!#REF!="","//"&amp;'m-file CAN Output'!#REF!,'m-file CAN Output'!#REF!)</f>
        <v>#REF!</v>
      </c>
      <c r="C332" s="13" t="e">
        <f>IF('m-file CAN Output'!#REF!="","",'m-file CAN Output'!#REF!)</f>
        <v>#REF!</v>
      </c>
      <c r="D332" s="13" t="e">
        <f>IF('m-file CAN Output'!#REF!="","",'m-file CAN Output'!#REF!)</f>
        <v>#REF!</v>
      </c>
      <c r="E332" s="13" t="e">
        <f t="shared" si="6"/>
        <v>#REF!</v>
      </c>
      <c r="F332" s="1" t="e">
        <f>IF('m-file CAN Output'!#REF!="single","single",IF('m-file CAN Output'!#REF!="uint8","uint8",IF('m-file CAN Output'!#REF!="uint16","uint16","")))</f>
        <v>#REF!</v>
      </c>
      <c r="G332" s="13" t="e">
        <f>IF('m-file CAN Output'!#REF!="[]","-",(IF('m-file CAN Output'!#REF!="'-'","-",(IF('m-file CAN Output'!#REF!="","",'m-file CAN Output'!#REF!)))))</f>
        <v>#REF!</v>
      </c>
      <c r="H332" s="13" t="e">
        <f>IF('m-file CAN Output'!#REF!="","",'m-file CAN Output'!#REF!)</f>
        <v>#REF!</v>
      </c>
    </row>
    <row r="333" spans="1:8" x14ac:dyDescent="0.3">
      <c r="A333" s="13">
        <v>332</v>
      </c>
      <c r="B333" s="13" t="e">
        <f>IF('m-file CAN Output'!#REF!="","//"&amp;'m-file CAN Output'!#REF!,'m-file CAN Output'!#REF!)</f>
        <v>#REF!</v>
      </c>
      <c r="C333" s="13" t="e">
        <f>IF('m-file CAN Output'!#REF!="","",'m-file CAN Output'!#REF!)</f>
        <v>#REF!</v>
      </c>
      <c r="D333" s="13" t="e">
        <f>IF('m-file CAN Output'!#REF!="","",'m-file CAN Output'!#REF!)</f>
        <v>#REF!</v>
      </c>
      <c r="E333" s="13" t="e">
        <f t="shared" si="6"/>
        <v>#REF!</v>
      </c>
      <c r="F333" s="1" t="e">
        <f>IF('m-file CAN Output'!#REF!="single","single",IF('m-file CAN Output'!#REF!="uint8","uint8",IF('m-file CAN Output'!#REF!="uint16","uint16","")))</f>
        <v>#REF!</v>
      </c>
      <c r="G333" s="13" t="e">
        <f>IF('m-file CAN Output'!#REF!="[]","-",(IF('m-file CAN Output'!#REF!="'-'","-",(IF('m-file CAN Output'!#REF!="","",'m-file CAN Output'!#REF!)))))</f>
        <v>#REF!</v>
      </c>
      <c r="H333" s="13" t="e">
        <f>IF('m-file CAN Output'!#REF!="","",'m-file CAN Output'!#REF!)</f>
        <v>#REF!</v>
      </c>
    </row>
    <row r="334" spans="1:8" x14ac:dyDescent="0.3">
      <c r="A334" s="13">
        <v>333</v>
      </c>
      <c r="B334" s="13" t="e">
        <f>IF('m-file CAN Output'!#REF!="","//"&amp;'m-file CAN Output'!#REF!,'m-file CAN Output'!#REF!)</f>
        <v>#REF!</v>
      </c>
      <c r="C334" s="13" t="e">
        <f>IF('m-file CAN Output'!#REF!="","",'m-file CAN Output'!#REF!)</f>
        <v>#REF!</v>
      </c>
      <c r="D334" s="13" t="e">
        <f>IF('m-file CAN Output'!#REF!="","",'m-file CAN Output'!#REF!)</f>
        <v>#REF!</v>
      </c>
      <c r="E334" s="13" t="e">
        <f t="shared" si="6"/>
        <v>#REF!</v>
      </c>
      <c r="F334" s="1" t="e">
        <f>IF('m-file CAN Output'!#REF!="single","single",IF('m-file CAN Output'!#REF!="uint8","uint8",IF('m-file CAN Output'!#REF!="uint16","uint16","")))</f>
        <v>#REF!</v>
      </c>
      <c r="G334" s="13" t="e">
        <f>IF('m-file CAN Output'!#REF!="[]","-",(IF('m-file CAN Output'!#REF!="'-'","-",(IF('m-file CAN Output'!#REF!="","",'m-file CAN Output'!#REF!)))))</f>
        <v>#REF!</v>
      </c>
      <c r="H334" s="13" t="e">
        <f>IF('m-file CAN Output'!#REF!="","",'m-file CAN Output'!#REF!)</f>
        <v>#REF!</v>
      </c>
    </row>
    <row r="335" spans="1:8" x14ac:dyDescent="0.3">
      <c r="A335" s="13">
        <v>334</v>
      </c>
      <c r="B335" s="13" t="e">
        <f>IF('m-file CAN Output'!#REF!="","//"&amp;'m-file CAN Output'!#REF!,'m-file CAN Output'!#REF!)</f>
        <v>#REF!</v>
      </c>
      <c r="C335" s="13" t="e">
        <f>IF('m-file CAN Output'!#REF!="","",'m-file CAN Output'!#REF!)</f>
        <v>#REF!</v>
      </c>
      <c r="D335" s="13" t="e">
        <f>IF('m-file CAN Output'!#REF!="","",'m-file CAN Output'!#REF!)</f>
        <v>#REF!</v>
      </c>
      <c r="E335" s="13" t="e">
        <f t="shared" si="6"/>
        <v>#REF!</v>
      </c>
      <c r="F335" s="1" t="e">
        <f>IF('m-file CAN Output'!#REF!="single","single",IF('m-file CAN Output'!#REF!="uint8","uint8",IF('m-file CAN Output'!#REF!="uint16","uint16","")))</f>
        <v>#REF!</v>
      </c>
      <c r="G335" s="13" t="e">
        <f>IF('m-file CAN Output'!#REF!="[]","-",(IF('m-file CAN Output'!#REF!="'-'","-",(IF('m-file CAN Output'!#REF!="","",'m-file CAN Output'!#REF!)))))</f>
        <v>#REF!</v>
      </c>
      <c r="H335" s="13" t="e">
        <f>IF('m-file CAN Output'!#REF!="","",'m-file CAN Output'!#REF!)</f>
        <v>#REF!</v>
      </c>
    </row>
    <row r="336" spans="1:8" x14ac:dyDescent="0.3">
      <c r="A336" s="13">
        <v>335</v>
      </c>
      <c r="B336" s="13" t="e">
        <f>IF('m-file CAN Output'!#REF!="","//"&amp;'m-file CAN Output'!#REF!,'m-file CAN Output'!#REF!)</f>
        <v>#REF!</v>
      </c>
      <c r="C336" s="13" t="e">
        <f>IF('m-file CAN Output'!#REF!="","",'m-file CAN Output'!#REF!)</f>
        <v>#REF!</v>
      </c>
      <c r="D336" s="13" t="e">
        <f>IF('m-file CAN Output'!#REF!="","",'m-file CAN Output'!#REF!)</f>
        <v>#REF!</v>
      </c>
      <c r="E336" s="13" t="e">
        <f t="shared" si="6"/>
        <v>#REF!</v>
      </c>
      <c r="F336" s="1" t="e">
        <f>IF('m-file CAN Output'!#REF!="single","single",IF('m-file CAN Output'!#REF!="uint8","uint8",IF('m-file CAN Output'!#REF!="uint16","uint16","")))</f>
        <v>#REF!</v>
      </c>
      <c r="G336" s="13" t="e">
        <f>IF('m-file CAN Output'!#REF!="[]","-",(IF('m-file CAN Output'!#REF!="'-'","-",(IF('m-file CAN Output'!#REF!="","",'m-file CAN Output'!#REF!)))))</f>
        <v>#REF!</v>
      </c>
      <c r="H336" s="13" t="e">
        <f>IF('m-file CAN Output'!#REF!="","",'m-file CAN Output'!#REF!)</f>
        <v>#REF!</v>
      </c>
    </row>
    <row r="337" spans="1:8" x14ac:dyDescent="0.3">
      <c r="A337" s="13">
        <v>336</v>
      </c>
      <c r="B337" s="13" t="e">
        <f>IF('m-file CAN Output'!#REF!="","//"&amp;'m-file CAN Output'!#REF!,'m-file CAN Output'!#REF!)</f>
        <v>#REF!</v>
      </c>
      <c r="C337" s="13" t="e">
        <f>IF('m-file CAN Output'!#REF!="","",'m-file CAN Output'!#REF!)</f>
        <v>#REF!</v>
      </c>
      <c r="D337" s="13" t="e">
        <f>IF('m-file CAN Output'!#REF!="","",'m-file CAN Output'!#REF!)</f>
        <v>#REF!</v>
      </c>
      <c r="E337" s="13" t="e">
        <f t="shared" si="6"/>
        <v>#REF!</v>
      </c>
      <c r="F337" s="1" t="e">
        <f>IF('m-file CAN Output'!#REF!="single","single",IF('m-file CAN Output'!#REF!="uint8","uint8",IF('m-file CAN Output'!#REF!="uint16","uint16","")))</f>
        <v>#REF!</v>
      </c>
      <c r="G337" s="13" t="e">
        <f>IF('m-file CAN Output'!#REF!="[]","-",(IF('m-file CAN Output'!#REF!="'-'","-",(IF('m-file CAN Output'!#REF!="","",'m-file CAN Output'!#REF!)))))</f>
        <v>#REF!</v>
      </c>
      <c r="H337" s="13" t="e">
        <f>IF('m-file CAN Output'!#REF!="","",'m-file CAN Output'!#REF!)</f>
        <v>#REF!</v>
      </c>
    </row>
    <row r="338" spans="1:8" x14ac:dyDescent="0.3">
      <c r="A338" s="13">
        <v>337</v>
      </c>
      <c r="B338" s="13" t="e">
        <f>IF('m-file CAN Output'!#REF!="","//"&amp;'m-file CAN Output'!#REF!,'m-file CAN Output'!#REF!)</f>
        <v>#REF!</v>
      </c>
      <c r="C338" s="13" t="e">
        <f>IF('m-file CAN Output'!#REF!="","",'m-file CAN Output'!#REF!)</f>
        <v>#REF!</v>
      </c>
      <c r="D338" s="13" t="e">
        <f>IF('m-file CAN Output'!#REF!="","",'m-file CAN Output'!#REF!)</f>
        <v>#REF!</v>
      </c>
      <c r="E338" s="13" t="e">
        <f t="shared" si="6"/>
        <v>#REF!</v>
      </c>
      <c r="F338" s="1" t="e">
        <f>IF('m-file CAN Output'!#REF!="single","single",IF('m-file CAN Output'!#REF!="uint8","uint8",IF('m-file CAN Output'!#REF!="uint16","uint16","")))</f>
        <v>#REF!</v>
      </c>
      <c r="G338" s="13" t="e">
        <f>IF('m-file CAN Output'!#REF!="[]","-",(IF('m-file CAN Output'!#REF!="'-'","-",(IF('m-file CAN Output'!#REF!="","",'m-file CAN Output'!#REF!)))))</f>
        <v>#REF!</v>
      </c>
      <c r="H338" s="13" t="e">
        <f>IF('m-file CAN Output'!#REF!="","",'m-file CAN Output'!#REF!)</f>
        <v>#REF!</v>
      </c>
    </row>
    <row r="339" spans="1:8" x14ac:dyDescent="0.3">
      <c r="A339" s="13">
        <v>338</v>
      </c>
      <c r="B339" s="13" t="e">
        <f>IF('m-file CAN Output'!#REF!="","//"&amp;'m-file CAN Output'!#REF!,'m-file CAN Output'!#REF!)</f>
        <v>#REF!</v>
      </c>
      <c r="C339" s="13" t="e">
        <f>IF('m-file CAN Output'!#REF!="","",'m-file CAN Output'!#REF!)</f>
        <v>#REF!</v>
      </c>
      <c r="D339" s="13" t="e">
        <f>IF('m-file CAN Output'!#REF!="","",'m-file CAN Output'!#REF!)</f>
        <v>#REF!</v>
      </c>
      <c r="E339" s="13" t="e">
        <f t="shared" si="6"/>
        <v>#REF!</v>
      </c>
      <c r="F339" s="1" t="e">
        <f>IF('m-file CAN Output'!#REF!="single","single",IF('m-file CAN Output'!#REF!="uint8","uint8",IF('m-file CAN Output'!#REF!="uint16","uint16","")))</f>
        <v>#REF!</v>
      </c>
      <c r="G339" s="13" t="e">
        <f>IF('m-file CAN Output'!#REF!="[]","-",(IF('m-file CAN Output'!#REF!="'-'","-",(IF('m-file CAN Output'!#REF!="","",'m-file CAN Output'!#REF!)))))</f>
        <v>#REF!</v>
      </c>
      <c r="H339" s="13" t="e">
        <f>IF('m-file CAN Output'!#REF!="","",'m-file CAN Output'!#REF!)</f>
        <v>#REF!</v>
      </c>
    </row>
    <row r="340" spans="1:8" x14ac:dyDescent="0.3">
      <c r="A340" s="13">
        <v>339</v>
      </c>
      <c r="B340" s="13" t="e">
        <f>IF('m-file CAN Output'!#REF!="","//"&amp;'m-file CAN Output'!#REF!,'m-file CAN Output'!#REF!)</f>
        <v>#REF!</v>
      </c>
      <c r="C340" s="13" t="e">
        <f>IF('m-file CAN Output'!#REF!="","",'m-file CAN Output'!#REF!)</f>
        <v>#REF!</v>
      </c>
      <c r="D340" s="13" t="e">
        <f>IF('m-file CAN Output'!#REF!="","",'m-file CAN Output'!#REF!)</f>
        <v>#REF!</v>
      </c>
      <c r="E340" s="13" t="e">
        <f t="shared" si="6"/>
        <v>#REF!</v>
      </c>
      <c r="F340" s="1" t="e">
        <f>IF('m-file CAN Output'!#REF!="single","single",IF('m-file CAN Output'!#REF!="uint8","uint8",IF('m-file CAN Output'!#REF!="uint16","uint16","")))</f>
        <v>#REF!</v>
      </c>
      <c r="G340" s="13" t="e">
        <f>IF('m-file CAN Output'!#REF!="[]","-",(IF('m-file CAN Output'!#REF!="'-'","-",(IF('m-file CAN Output'!#REF!="","",'m-file CAN Output'!#REF!)))))</f>
        <v>#REF!</v>
      </c>
      <c r="H340" s="13" t="e">
        <f>IF('m-file CAN Output'!#REF!="","",'m-file CAN Output'!#REF!)</f>
        <v>#REF!</v>
      </c>
    </row>
    <row r="341" spans="1:8" x14ac:dyDescent="0.3">
      <c r="A341" s="13">
        <v>340</v>
      </c>
      <c r="B341" s="13" t="e">
        <f>IF('m-file CAN Output'!#REF!="","//"&amp;'m-file CAN Output'!#REF!,'m-file CAN Output'!#REF!)</f>
        <v>#REF!</v>
      </c>
      <c r="C341" s="13" t="e">
        <f>IF('m-file CAN Output'!#REF!="","",'m-file CAN Output'!#REF!)</f>
        <v>#REF!</v>
      </c>
      <c r="D341" s="13" t="e">
        <f>IF('m-file CAN Output'!#REF!="","",'m-file CAN Output'!#REF!)</f>
        <v>#REF!</v>
      </c>
      <c r="E341" s="13" t="e">
        <f t="shared" si="6"/>
        <v>#REF!</v>
      </c>
      <c r="F341" s="1" t="e">
        <f>IF('m-file CAN Output'!#REF!="single","single",IF('m-file CAN Output'!#REF!="uint8","uint8",IF('m-file CAN Output'!#REF!="uint16","uint16","")))</f>
        <v>#REF!</v>
      </c>
      <c r="G341" s="13" t="e">
        <f>IF('m-file CAN Output'!#REF!="[]","-",(IF('m-file CAN Output'!#REF!="'-'","-",(IF('m-file CAN Output'!#REF!="","",'m-file CAN Output'!#REF!)))))</f>
        <v>#REF!</v>
      </c>
      <c r="H341" s="13" t="e">
        <f>IF('m-file CAN Output'!#REF!="","",'m-file CAN Output'!#REF!)</f>
        <v>#REF!</v>
      </c>
    </row>
    <row r="342" spans="1:8" x14ac:dyDescent="0.3">
      <c r="A342" s="13">
        <v>341</v>
      </c>
      <c r="B342" s="13" t="e">
        <f>IF('m-file CAN Output'!#REF!="","//"&amp;'m-file CAN Output'!#REF!,'m-file CAN Output'!#REF!)</f>
        <v>#REF!</v>
      </c>
      <c r="C342" s="13" t="e">
        <f>IF('m-file CAN Output'!#REF!="","",'m-file CAN Output'!#REF!)</f>
        <v>#REF!</v>
      </c>
      <c r="D342" s="13" t="e">
        <f>IF('m-file CAN Output'!#REF!="","",'m-file CAN Output'!#REF!)</f>
        <v>#REF!</v>
      </c>
      <c r="E342" s="13" t="e">
        <f t="shared" si="6"/>
        <v>#REF!</v>
      </c>
      <c r="F342" s="1" t="e">
        <f>IF('m-file CAN Output'!#REF!="single","single",IF('m-file CAN Output'!#REF!="uint8","uint8",IF('m-file CAN Output'!#REF!="uint16","uint16","")))</f>
        <v>#REF!</v>
      </c>
      <c r="G342" s="13" t="e">
        <f>IF('m-file CAN Output'!#REF!="[]","-",(IF('m-file CAN Output'!#REF!="'-'","-",(IF('m-file CAN Output'!#REF!="","",'m-file CAN Output'!#REF!)))))</f>
        <v>#REF!</v>
      </c>
      <c r="H342" s="13" t="e">
        <f>IF('m-file CAN Output'!#REF!="","",'m-file CAN Output'!#REF!)</f>
        <v>#REF!</v>
      </c>
    </row>
    <row r="343" spans="1:8" x14ac:dyDescent="0.3">
      <c r="A343" s="13">
        <v>342</v>
      </c>
      <c r="B343" s="13" t="e">
        <f>IF('m-file CAN Output'!#REF!="","//"&amp;'m-file CAN Output'!#REF!,'m-file CAN Output'!#REF!)</f>
        <v>#REF!</v>
      </c>
      <c r="C343" s="13" t="e">
        <f>IF('m-file CAN Output'!#REF!="","",'m-file CAN Output'!#REF!)</f>
        <v>#REF!</v>
      </c>
      <c r="D343" s="13" t="e">
        <f>IF('m-file CAN Output'!#REF!="","",'m-file CAN Output'!#REF!)</f>
        <v>#REF!</v>
      </c>
      <c r="E343" s="13" t="e">
        <f t="shared" si="6"/>
        <v>#REF!</v>
      </c>
      <c r="F343" s="1" t="e">
        <f>IF('m-file CAN Output'!#REF!="single","single",IF('m-file CAN Output'!#REF!="uint8","uint8",IF('m-file CAN Output'!#REF!="uint16","uint16","")))</f>
        <v>#REF!</v>
      </c>
      <c r="G343" s="13" t="e">
        <f>IF('m-file CAN Output'!#REF!="[]","-",(IF('m-file CAN Output'!#REF!="'-'","-",(IF('m-file CAN Output'!#REF!="","",'m-file CAN Output'!#REF!)))))</f>
        <v>#REF!</v>
      </c>
      <c r="H343" s="13" t="e">
        <f>IF('m-file CAN Output'!#REF!="","",'m-file CAN Output'!#REF!)</f>
        <v>#REF!</v>
      </c>
    </row>
    <row r="344" spans="1:8" x14ac:dyDescent="0.3">
      <c r="A344" s="13">
        <v>343</v>
      </c>
      <c r="B344" s="13" t="e">
        <f>IF('m-file CAN Output'!#REF!="","//"&amp;'m-file CAN Output'!#REF!,'m-file CAN Output'!#REF!)</f>
        <v>#REF!</v>
      </c>
      <c r="C344" s="13" t="e">
        <f>IF('m-file CAN Output'!#REF!="","",'m-file CAN Output'!#REF!)</f>
        <v>#REF!</v>
      </c>
      <c r="D344" s="13" t="e">
        <f>IF('m-file CAN Output'!#REF!="","",'m-file CAN Output'!#REF!)</f>
        <v>#REF!</v>
      </c>
      <c r="E344" s="13" t="e">
        <f t="shared" si="6"/>
        <v>#REF!</v>
      </c>
      <c r="F344" s="1" t="e">
        <f>IF('m-file CAN Output'!#REF!="single","single",IF('m-file CAN Output'!#REF!="uint8","uint8",IF('m-file CAN Output'!#REF!="uint16","uint16","")))</f>
        <v>#REF!</v>
      </c>
      <c r="G344" s="13" t="e">
        <f>IF('m-file CAN Output'!#REF!="[]","-",(IF('m-file CAN Output'!#REF!="'-'","-",(IF('m-file CAN Output'!#REF!="","",'m-file CAN Output'!#REF!)))))</f>
        <v>#REF!</v>
      </c>
      <c r="H344" s="13" t="e">
        <f>IF('m-file CAN Output'!#REF!="","",'m-file CAN Output'!#REF!)</f>
        <v>#REF!</v>
      </c>
    </row>
    <row r="345" spans="1:8" x14ac:dyDescent="0.3">
      <c r="A345" s="13">
        <v>344</v>
      </c>
      <c r="B345" s="13" t="e">
        <f>IF('m-file CAN Output'!#REF!="","//"&amp;'m-file CAN Output'!#REF!,'m-file CAN Output'!#REF!)</f>
        <v>#REF!</v>
      </c>
      <c r="C345" s="13" t="e">
        <f>IF('m-file CAN Output'!#REF!="","",'m-file CAN Output'!#REF!)</f>
        <v>#REF!</v>
      </c>
      <c r="D345" s="13" t="e">
        <f>IF('m-file CAN Output'!#REF!="","",'m-file CAN Output'!#REF!)</f>
        <v>#REF!</v>
      </c>
      <c r="E345" s="13" t="e">
        <f t="shared" si="6"/>
        <v>#REF!</v>
      </c>
      <c r="F345" s="1" t="e">
        <f>IF('m-file CAN Output'!#REF!="single","single",IF('m-file CAN Output'!#REF!="uint8","uint8",IF('m-file CAN Output'!#REF!="uint16","uint16","")))</f>
        <v>#REF!</v>
      </c>
      <c r="G345" s="13" t="e">
        <f>IF('m-file CAN Output'!#REF!="[]","-",(IF('m-file CAN Output'!#REF!="'-'","-",(IF('m-file CAN Output'!#REF!="","",'m-file CAN Output'!#REF!)))))</f>
        <v>#REF!</v>
      </c>
      <c r="H345" s="13" t="e">
        <f>IF('m-file CAN Output'!#REF!="","",'m-file CAN Output'!#REF!)</f>
        <v>#REF!</v>
      </c>
    </row>
    <row r="346" spans="1:8" x14ac:dyDescent="0.3">
      <c r="A346" s="13">
        <v>345</v>
      </c>
      <c r="B346" s="13" t="e">
        <f>IF('m-file CAN Output'!#REF!="","//"&amp;'m-file CAN Output'!#REF!,'m-file CAN Output'!#REF!)</f>
        <v>#REF!</v>
      </c>
      <c r="C346" s="13" t="e">
        <f>IF('m-file CAN Output'!#REF!="","",'m-file CAN Output'!#REF!)</f>
        <v>#REF!</v>
      </c>
      <c r="D346" s="13" t="e">
        <f>IF('m-file CAN Output'!#REF!="","",'m-file CAN Output'!#REF!)</f>
        <v>#REF!</v>
      </c>
      <c r="E346" s="13" t="e">
        <f t="shared" si="6"/>
        <v>#REF!</v>
      </c>
      <c r="F346" s="1" t="e">
        <f>IF('m-file CAN Output'!#REF!="single","single",IF('m-file CAN Output'!#REF!="uint8","uint8",IF('m-file CAN Output'!#REF!="uint16","uint16","")))</f>
        <v>#REF!</v>
      </c>
      <c r="G346" s="13" t="e">
        <f>IF('m-file CAN Output'!#REF!="[]","-",(IF('m-file CAN Output'!#REF!="'-'","-",(IF('m-file CAN Output'!#REF!="","",'m-file CAN Output'!#REF!)))))</f>
        <v>#REF!</v>
      </c>
      <c r="H346" s="13" t="e">
        <f>IF('m-file CAN Output'!#REF!="","",'m-file CAN Output'!#REF!)</f>
        <v>#REF!</v>
      </c>
    </row>
    <row r="347" spans="1:8" x14ac:dyDescent="0.3">
      <c r="A347" s="13">
        <v>346</v>
      </c>
      <c r="B347" s="13" t="e">
        <f>IF('m-file CAN Output'!#REF!="","//"&amp;'m-file CAN Output'!#REF!,'m-file CAN Output'!#REF!)</f>
        <v>#REF!</v>
      </c>
      <c r="C347" s="13" t="e">
        <f>IF('m-file CAN Output'!#REF!="","",'m-file CAN Output'!#REF!)</f>
        <v>#REF!</v>
      </c>
      <c r="D347" s="13" t="e">
        <f>IF('m-file CAN Output'!#REF!="","",'m-file CAN Output'!#REF!)</f>
        <v>#REF!</v>
      </c>
      <c r="E347" s="13" t="e">
        <f t="shared" si="6"/>
        <v>#REF!</v>
      </c>
      <c r="F347" s="1" t="e">
        <f>IF('m-file CAN Output'!#REF!="single","single",IF('m-file CAN Output'!#REF!="uint8","uint8",IF('m-file CAN Output'!#REF!="uint16","uint16","")))</f>
        <v>#REF!</v>
      </c>
      <c r="G347" s="13" t="e">
        <f>IF('m-file CAN Output'!#REF!="[]","-",(IF('m-file CAN Output'!#REF!="'-'","-",(IF('m-file CAN Output'!#REF!="","",'m-file CAN Output'!#REF!)))))</f>
        <v>#REF!</v>
      </c>
      <c r="H347" s="13" t="e">
        <f>IF('m-file CAN Output'!#REF!="","",'m-file CAN Output'!#REF!)</f>
        <v>#REF!</v>
      </c>
    </row>
    <row r="348" spans="1:8" x14ac:dyDescent="0.3">
      <c r="A348" s="13">
        <v>347</v>
      </c>
      <c r="B348" s="13" t="e">
        <f>IF('m-file CAN Output'!#REF!="","//"&amp;'m-file CAN Output'!#REF!,'m-file CAN Output'!#REF!)</f>
        <v>#REF!</v>
      </c>
      <c r="C348" s="13" t="e">
        <f>IF('m-file CAN Output'!#REF!="","",'m-file CAN Output'!#REF!)</f>
        <v>#REF!</v>
      </c>
      <c r="D348" s="13" t="e">
        <f>IF('m-file CAN Output'!#REF!="","",'m-file CAN Output'!#REF!)</f>
        <v>#REF!</v>
      </c>
      <c r="E348" s="13" t="e">
        <f t="shared" si="6"/>
        <v>#REF!</v>
      </c>
      <c r="F348" s="1" t="e">
        <f>IF('m-file CAN Output'!#REF!="single","single",IF('m-file CAN Output'!#REF!="uint8","uint8",IF('m-file CAN Output'!#REF!="uint16","uint16","")))</f>
        <v>#REF!</v>
      </c>
      <c r="G348" s="13" t="e">
        <f>IF('m-file CAN Output'!#REF!="[]","-",(IF('m-file CAN Output'!#REF!="'-'","-",(IF('m-file CAN Output'!#REF!="","",'m-file CAN Output'!#REF!)))))</f>
        <v>#REF!</v>
      </c>
      <c r="H348" s="13" t="e">
        <f>IF('m-file CAN Output'!#REF!="","",'m-file CAN Output'!#REF!)</f>
        <v>#REF!</v>
      </c>
    </row>
    <row r="349" spans="1:8" x14ac:dyDescent="0.3">
      <c r="A349" s="13">
        <v>348</v>
      </c>
      <c r="B349" s="13" t="e">
        <f>IF('m-file CAN Output'!#REF!="","//"&amp;'m-file CAN Output'!#REF!,'m-file CAN Output'!#REF!)</f>
        <v>#REF!</v>
      </c>
      <c r="C349" s="13" t="e">
        <f>IF('m-file CAN Output'!#REF!="","",'m-file CAN Output'!#REF!)</f>
        <v>#REF!</v>
      </c>
      <c r="D349" s="13" t="e">
        <f>IF('m-file CAN Output'!#REF!="","",'m-file CAN Output'!#REF!)</f>
        <v>#REF!</v>
      </c>
      <c r="E349" s="13" t="e">
        <f t="shared" si="6"/>
        <v>#REF!</v>
      </c>
      <c r="F349" s="1" t="e">
        <f>IF('m-file CAN Output'!#REF!="single","single",IF('m-file CAN Output'!#REF!="uint8","uint8",IF('m-file CAN Output'!#REF!="uint16","uint16","")))</f>
        <v>#REF!</v>
      </c>
      <c r="G349" s="13" t="e">
        <f>IF('m-file CAN Output'!#REF!="[]","-",(IF('m-file CAN Output'!#REF!="'-'","-",(IF('m-file CAN Output'!#REF!="","",'m-file CAN Output'!#REF!)))))</f>
        <v>#REF!</v>
      </c>
      <c r="H349" s="13" t="e">
        <f>IF('m-file CAN Output'!#REF!="","",'m-file CAN Output'!#REF!)</f>
        <v>#REF!</v>
      </c>
    </row>
    <row r="350" spans="1:8" x14ac:dyDescent="0.3">
      <c r="A350" s="13">
        <v>349</v>
      </c>
      <c r="B350" s="13" t="e">
        <f>IF('m-file CAN Output'!#REF!="","//"&amp;'m-file CAN Output'!#REF!,'m-file CAN Output'!#REF!)</f>
        <v>#REF!</v>
      </c>
      <c r="C350" s="13" t="e">
        <f>IF('m-file CAN Output'!#REF!="","",'m-file CAN Output'!#REF!)</f>
        <v>#REF!</v>
      </c>
      <c r="D350" s="13" t="e">
        <f>IF('m-file CAN Output'!#REF!="","",'m-file CAN Output'!#REF!)</f>
        <v>#REF!</v>
      </c>
      <c r="E350" s="13" t="e">
        <f t="shared" si="6"/>
        <v>#REF!</v>
      </c>
      <c r="F350" s="1" t="e">
        <f>IF('m-file CAN Output'!#REF!="single","single",IF('m-file CAN Output'!#REF!="uint8","uint8",IF('m-file CAN Output'!#REF!="uint16","uint16","")))</f>
        <v>#REF!</v>
      </c>
      <c r="G350" s="13" t="e">
        <f>IF('m-file CAN Output'!#REF!="[]","-",(IF('m-file CAN Output'!#REF!="'-'","-",(IF('m-file CAN Output'!#REF!="","",'m-file CAN Output'!#REF!)))))</f>
        <v>#REF!</v>
      </c>
      <c r="H350" s="13" t="e">
        <f>IF('m-file CAN Output'!#REF!="","",'m-file CAN Output'!#REF!)</f>
        <v>#REF!</v>
      </c>
    </row>
    <row r="351" spans="1:8" x14ac:dyDescent="0.3">
      <c r="A351" s="13">
        <v>350</v>
      </c>
      <c r="B351" s="13" t="e">
        <f>IF('m-file CAN Output'!#REF!="","//"&amp;'m-file CAN Output'!#REF!,'m-file CAN Output'!#REF!)</f>
        <v>#REF!</v>
      </c>
      <c r="C351" s="13" t="e">
        <f>IF('m-file CAN Output'!#REF!="","",'m-file CAN Output'!#REF!)</f>
        <v>#REF!</v>
      </c>
      <c r="D351" s="13" t="e">
        <f>IF('m-file CAN Output'!#REF!="","",'m-file CAN Output'!#REF!)</f>
        <v>#REF!</v>
      </c>
      <c r="E351" s="13" t="e">
        <f t="shared" si="6"/>
        <v>#REF!</v>
      </c>
      <c r="F351" s="1" t="e">
        <f>IF('m-file CAN Output'!#REF!="single","single",IF('m-file CAN Output'!#REF!="uint8","uint8",IF('m-file CAN Output'!#REF!="uint16","uint16","")))</f>
        <v>#REF!</v>
      </c>
      <c r="G351" s="13" t="e">
        <f>IF('m-file CAN Output'!#REF!="[]","-",(IF('m-file CAN Output'!#REF!="'-'","-",(IF('m-file CAN Output'!#REF!="","",'m-file CAN Output'!#REF!)))))</f>
        <v>#REF!</v>
      </c>
      <c r="H351" s="13" t="e">
        <f>IF('m-file CAN Output'!#REF!="","",'m-file CAN Output'!#REF!)</f>
        <v>#REF!</v>
      </c>
    </row>
    <row r="352" spans="1:8" x14ac:dyDescent="0.3">
      <c r="A352" s="13">
        <v>351</v>
      </c>
      <c r="B352" s="13" t="e">
        <f>IF('m-file CAN Output'!#REF!="","//"&amp;'m-file CAN Output'!#REF!,'m-file CAN Output'!#REF!)</f>
        <v>#REF!</v>
      </c>
      <c r="C352" s="13" t="e">
        <f>IF('m-file CAN Output'!#REF!="","",'m-file CAN Output'!#REF!)</f>
        <v>#REF!</v>
      </c>
      <c r="D352" s="13" t="e">
        <f>IF('m-file CAN Output'!#REF!="","",'m-file CAN Output'!#REF!)</f>
        <v>#REF!</v>
      </c>
      <c r="E352" s="13" t="e">
        <f t="shared" si="6"/>
        <v>#REF!</v>
      </c>
      <c r="F352" s="1" t="e">
        <f>IF('m-file CAN Output'!#REF!="single","single",IF('m-file CAN Output'!#REF!="uint8","uint8",IF('m-file CAN Output'!#REF!="uint16","uint16","")))</f>
        <v>#REF!</v>
      </c>
      <c r="G352" s="13" t="e">
        <f>IF('m-file CAN Output'!#REF!="[]","-",(IF('m-file CAN Output'!#REF!="'-'","-",(IF('m-file CAN Output'!#REF!="","",'m-file CAN Output'!#REF!)))))</f>
        <v>#REF!</v>
      </c>
      <c r="H352" s="13" t="e">
        <f>IF('m-file CAN Output'!#REF!="","",'m-file CAN Output'!#REF!)</f>
        <v>#REF!</v>
      </c>
    </row>
    <row r="353" spans="1:8" x14ac:dyDescent="0.3">
      <c r="A353" s="13">
        <v>352</v>
      </c>
      <c r="B353" s="13" t="e">
        <f>IF('m-file CAN Output'!#REF!="","//"&amp;'m-file CAN Output'!#REF!,'m-file CAN Output'!#REF!)</f>
        <v>#REF!</v>
      </c>
      <c r="C353" s="13" t="e">
        <f>IF('m-file CAN Output'!#REF!="","",'m-file CAN Output'!#REF!)</f>
        <v>#REF!</v>
      </c>
      <c r="D353" s="13" t="e">
        <f>IF('m-file CAN Output'!#REF!="","",'m-file CAN Output'!#REF!)</f>
        <v>#REF!</v>
      </c>
      <c r="E353" s="13" t="e">
        <f t="shared" si="6"/>
        <v>#REF!</v>
      </c>
      <c r="F353" s="1" t="e">
        <f>IF('m-file CAN Output'!#REF!="single","single",IF('m-file CAN Output'!#REF!="uint8","uint8",IF('m-file CAN Output'!#REF!="uint16","uint16","")))</f>
        <v>#REF!</v>
      </c>
      <c r="G353" s="13" t="e">
        <f>IF('m-file CAN Output'!#REF!="[]","-",(IF('m-file CAN Output'!#REF!="'-'","-",(IF('m-file CAN Output'!#REF!="","",'m-file CAN Output'!#REF!)))))</f>
        <v>#REF!</v>
      </c>
      <c r="H353" s="13" t="e">
        <f>IF('m-file CAN Output'!#REF!="","",'m-file CAN Output'!#REF!)</f>
        <v>#REF!</v>
      </c>
    </row>
    <row r="354" spans="1:8" x14ac:dyDescent="0.3">
      <c r="A354" s="13">
        <v>353</v>
      </c>
      <c r="B354" s="13" t="e">
        <f>IF('m-file CAN Output'!#REF!="","//"&amp;'m-file CAN Output'!#REF!,'m-file CAN Output'!#REF!)</f>
        <v>#REF!</v>
      </c>
      <c r="C354" s="13" t="e">
        <f>IF('m-file CAN Output'!#REF!="","",'m-file CAN Output'!#REF!)</f>
        <v>#REF!</v>
      </c>
      <c r="D354" s="13" t="e">
        <f>IF('m-file CAN Output'!#REF!="","",'m-file CAN Output'!#REF!)</f>
        <v>#REF!</v>
      </c>
      <c r="E354" s="13" t="e">
        <f t="shared" si="6"/>
        <v>#REF!</v>
      </c>
      <c r="F354" s="1" t="e">
        <f>IF('m-file CAN Output'!#REF!="single","single",IF('m-file CAN Output'!#REF!="uint8","uint8",IF('m-file CAN Output'!#REF!="uint16","uint16","")))</f>
        <v>#REF!</v>
      </c>
      <c r="G354" s="13" t="e">
        <f>IF('m-file CAN Output'!#REF!="[]","-",(IF('m-file CAN Output'!#REF!="'-'","-",(IF('m-file CAN Output'!#REF!="","",'m-file CAN Output'!#REF!)))))</f>
        <v>#REF!</v>
      </c>
      <c r="H354" s="13" t="e">
        <f>IF('m-file CAN Output'!#REF!="","",'m-file CAN Output'!#REF!)</f>
        <v>#REF!</v>
      </c>
    </row>
    <row r="355" spans="1:8" x14ac:dyDescent="0.3">
      <c r="A355" s="13">
        <v>354</v>
      </c>
      <c r="B355" s="13" t="e">
        <f>IF('m-file CAN Output'!#REF!="","//"&amp;'m-file CAN Output'!#REF!,'m-file CAN Output'!#REF!)</f>
        <v>#REF!</v>
      </c>
      <c r="C355" s="13" t="e">
        <f>IF('m-file CAN Output'!#REF!="","",'m-file CAN Output'!#REF!)</f>
        <v>#REF!</v>
      </c>
      <c r="D355" s="13" t="e">
        <f>IF('m-file CAN Output'!#REF!="","",'m-file CAN Output'!#REF!)</f>
        <v>#REF!</v>
      </c>
      <c r="E355" s="13" t="e">
        <f t="shared" si="6"/>
        <v>#REF!</v>
      </c>
      <c r="F355" s="1" t="e">
        <f>IF('m-file CAN Output'!#REF!="single","single",IF('m-file CAN Output'!#REF!="uint8","uint8",IF('m-file CAN Output'!#REF!="uint16","uint16","")))</f>
        <v>#REF!</v>
      </c>
      <c r="G355" s="13" t="e">
        <f>IF('m-file CAN Output'!#REF!="[]","-",(IF('m-file CAN Output'!#REF!="'-'","-",(IF('m-file CAN Output'!#REF!="","",'m-file CAN Output'!#REF!)))))</f>
        <v>#REF!</v>
      </c>
      <c r="H355" s="13" t="e">
        <f>IF('m-file CAN Output'!#REF!="","",'m-file CAN Output'!#REF!)</f>
        <v>#REF!</v>
      </c>
    </row>
    <row r="356" spans="1:8" x14ac:dyDescent="0.3">
      <c r="A356" s="13">
        <v>355</v>
      </c>
      <c r="B356" s="13" t="e">
        <f>IF('m-file CAN Output'!#REF!="","//"&amp;'m-file CAN Output'!#REF!,'m-file CAN Output'!#REF!)</f>
        <v>#REF!</v>
      </c>
      <c r="C356" s="13" t="e">
        <f>IF('m-file CAN Output'!#REF!="","",'m-file CAN Output'!#REF!)</f>
        <v>#REF!</v>
      </c>
      <c r="D356" s="13" t="e">
        <f>IF('m-file CAN Output'!#REF!="","",'m-file CAN Output'!#REF!)</f>
        <v>#REF!</v>
      </c>
      <c r="E356" s="13" t="e">
        <f t="shared" si="6"/>
        <v>#REF!</v>
      </c>
      <c r="F356" s="1" t="e">
        <f>IF('m-file CAN Output'!#REF!="single","single",IF('m-file CAN Output'!#REF!="uint8","uint8",IF('m-file CAN Output'!#REF!="uint16","uint16","")))</f>
        <v>#REF!</v>
      </c>
      <c r="G356" s="13" t="e">
        <f>IF('m-file CAN Output'!#REF!="[]","-",(IF('m-file CAN Output'!#REF!="'-'","-",(IF('m-file CAN Output'!#REF!="","",'m-file CAN Output'!#REF!)))))</f>
        <v>#REF!</v>
      </c>
      <c r="H356" s="13" t="e">
        <f>IF('m-file CAN Output'!#REF!="","",'m-file CAN Output'!#REF!)</f>
        <v>#REF!</v>
      </c>
    </row>
    <row r="357" spans="1:8" x14ac:dyDescent="0.3">
      <c r="A357" s="13">
        <v>356</v>
      </c>
      <c r="B357" s="13" t="e">
        <f>IF('m-file CAN Output'!#REF!="","//"&amp;'m-file CAN Output'!#REF!,'m-file CAN Output'!#REF!)</f>
        <v>#REF!</v>
      </c>
      <c r="C357" s="13" t="e">
        <f>IF('m-file CAN Output'!#REF!="","",'m-file CAN Output'!#REF!)</f>
        <v>#REF!</v>
      </c>
      <c r="D357" s="13" t="e">
        <f>IF('m-file CAN Output'!#REF!="","",'m-file CAN Output'!#REF!)</f>
        <v>#REF!</v>
      </c>
      <c r="E357" s="13" t="e">
        <f t="shared" si="6"/>
        <v>#REF!</v>
      </c>
      <c r="F357" s="1" t="e">
        <f>IF('m-file CAN Output'!#REF!="single","single",IF('m-file CAN Output'!#REF!="uint8","uint8",IF('m-file CAN Output'!#REF!="uint16","uint16","")))</f>
        <v>#REF!</v>
      </c>
      <c r="G357" s="13" t="e">
        <f>IF('m-file CAN Output'!#REF!="[]","-",(IF('m-file CAN Output'!#REF!="'-'","-",(IF('m-file CAN Output'!#REF!="","",'m-file CAN Output'!#REF!)))))</f>
        <v>#REF!</v>
      </c>
      <c r="H357" s="13" t="e">
        <f>IF('m-file CAN Output'!#REF!="","",'m-file CAN Output'!#REF!)</f>
        <v>#REF!</v>
      </c>
    </row>
    <row r="358" spans="1:8" x14ac:dyDescent="0.3">
      <c r="A358" s="13">
        <v>357</v>
      </c>
      <c r="B358" s="13" t="e">
        <f>IF('m-file CAN Output'!#REF!="","//"&amp;'m-file CAN Output'!#REF!,'m-file CAN Output'!#REF!)</f>
        <v>#REF!</v>
      </c>
      <c r="C358" s="13" t="e">
        <f>IF('m-file CAN Output'!#REF!="","",'m-file CAN Output'!#REF!)</f>
        <v>#REF!</v>
      </c>
      <c r="D358" s="13" t="e">
        <f>IF('m-file CAN Output'!#REF!="","",'m-file CAN Output'!#REF!)</f>
        <v>#REF!</v>
      </c>
      <c r="E358" s="13" t="e">
        <f t="shared" si="6"/>
        <v>#REF!</v>
      </c>
      <c r="F358" s="1" t="e">
        <f>IF('m-file CAN Output'!#REF!="single","single",IF('m-file CAN Output'!#REF!="uint8","uint8",IF('m-file CAN Output'!#REF!="uint16","uint16","")))</f>
        <v>#REF!</v>
      </c>
      <c r="G358" s="13" t="e">
        <f>IF('m-file CAN Output'!#REF!="[]","-",(IF('m-file CAN Output'!#REF!="'-'","-",(IF('m-file CAN Output'!#REF!="","",'m-file CAN Output'!#REF!)))))</f>
        <v>#REF!</v>
      </c>
      <c r="H358" s="13" t="e">
        <f>IF('m-file CAN Output'!#REF!="","",'m-file CAN Output'!#REF!)</f>
        <v>#REF!</v>
      </c>
    </row>
    <row r="359" spans="1:8" x14ac:dyDescent="0.3">
      <c r="A359" s="13">
        <v>358</v>
      </c>
      <c r="B359" s="13" t="e">
        <f>IF('m-file CAN Output'!#REF!="","//"&amp;'m-file CAN Output'!#REF!,'m-file CAN Output'!#REF!)</f>
        <v>#REF!</v>
      </c>
      <c r="C359" s="13" t="e">
        <f>IF('m-file CAN Output'!#REF!="","",'m-file CAN Output'!#REF!)</f>
        <v>#REF!</v>
      </c>
      <c r="D359" s="13" t="e">
        <f>IF('m-file CAN Output'!#REF!="","",'m-file CAN Output'!#REF!)</f>
        <v>#REF!</v>
      </c>
      <c r="E359" s="13" t="e">
        <f t="shared" si="6"/>
        <v>#REF!</v>
      </c>
      <c r="F359" s="1" t="e">
        <f>IF('m-file CAN Output'!#REF!="single","single",IF('m-file CAN Output'!#REF!="uint8","uint8",IF('m-file CAN Output'!#REF!="uint16","uint16","")))</f>
        <v>#REF!</v>
      </c>
      <c r="G359" s="13" t="e">
        <f>IF('m-file CAN Output'!#REF!="[]","-",(IF('m-file CAN Output'!#REF!="'-'","-",(IF('m-file CAN Output'!#REF!="","",'m-file CAN Output'!#REF!)))))</f>
        <v>#REF!</v>
      </c>
      <c r="H359" s="13" t="e">
        <f>IF('m-file CAN Output'!#REF!="","",'m-file CAN Output'!#REF!)</f>
        <v>#REF!</v>
      </c>
    </row>
    <row r="360" spans="1:8" x14ac:dyDescent="0.3">
      <c r="A360" s="13">
        <v>359</v>
      </c>
      <c r="B360" s="13" t="e">
        <f>IF('m-file CAN Output'!#REF!="","//"&amp;'m-file CAN Output'!#REF!,'m-file CAN Output'!#REF!)</f>
        <v>#REF!</v>
      </c>
      <c r="C360" s="13" t="e">
        <f>IF('m-file CAN Output'!#REF!="","",'m-file CAN Output'!#REF!)</f>
        <v>#REF!</v>
      </c>
      <c r="D360" s="13" t="e">
        <f>IF('m-file CAN Output'!#REF!="","",'m-file CAN Output'!#REF!)</f>
        <v>#REF!</v>
      </c>
      <c r="E360" s="13" t="e">
        <f t="shared" si="6"/>
        <v>#REF!</v>
      </c>
      <c r="F360" s="1" t="e">
        <f>IF('m-file CAN Output'!#REF!="single","single",IF('m-file CAN Output'!#REF!="uint8","uint8",IF('m-file CAN Output'!#REF!="uint16","uint16","")))</f>
        <v>#REF!</v>
      </c>
      <c r="G360" s="13" t="e">
        <f>IF('m-file CAN Output'!#REF!="[]","-",(IF('m-file CAN Output'!#REF!="'-'","-",(IF('m-file CAN Output'!#REF!="","",'m-file CAN Output'!#REF!)))))</f>
        <v>#REF!</v>
      </c>
      <c r="H360" s="13" t="e">
        <f>IF('m-file CAN Output'!#REF!="","",'m-file CAN Output'!#REF!)</f>
        <v>#REF!</v>
      </c>
    </row>
    <row r="361" spans="1:8" x14ac:dyDescent="0.3">
      <c r="A361" s="13">
        <v>360</v>
      </c>
      <c r="B361" s="13" t="e">
        <f>IF('m-file CAN Output'!#REF!="","//"&amp;'m-file CAN Output'!#REF!,'m-file CAN Output'!#REF!)</f>
        <v>#REF!</v>
      </c>
      <c r="C361" s="13" t="e">
        <f>IF('m-file CAN Output'!#REF!="","",'m-file CAN Output'!#REF!)</f>
        <v>#REF!</v>
      </c>
      <c r="D361" s="13" t="e">
        <f>IF('m-file CAN Output'!#REF!="","",'m-file CAN Output'!#REF!)</f>
        <v>#REF!</v>
      </c>
      <c r="E361" s="13" t="e">
        <f t="shared" si="6"/>
        <v>#REF!</v>
      </c>
      <c r="F361" s="1" t="e">
        <f>IF('m-file CAN Output'!#REF!="single","single",IF('m-file CAN Output'!#REF!="uint8","uint8",IF('m-file CAN Output'!#REF!="uint16","uint16","")))</f>
        <v>#REF!</v>
      </c>
      <c r="G361" s="13" t="e">
        <f>IF('m-file CAN Output'!#REF!="[]","-",(IF('m-file CAN Output'!#REF!="'-'","-",(IF('m-file CAN Output'!#REF!="","",'m-file CAN Output'!#REF!)))))</f>
        <v>#REF!</v>
      </c>
      <c r="H361" s="13" t="e">
        <f>IF('m-file CAN Output'!#REF!="","",'m-file CAN Output'!#REF!)</f>
        <v>#REF!</v>
      </c>
    </row>
    <row r="362" spans="1:8" x14ac:dyDescent="0.3">
      <c r="A362" s="13">
        <v>361</v>
      </c>
      <c r="B362" s="13" t="e">
        <f>IF('m-file CAN Output'!#REF!="","//"&amp;'m-file CAN Output'!#REF!,'m-file CAN Output'!#REF!)</f>
        <v>#REF!</v>
      </c>
      <c r="C362" s="13" t="e">
        <f>IF('m-file CAN Output'!#REF!="","",'m-file CAN Output'!#REF!)</f>
        <v>#REF!</v>
      </c>
      <c r="D362" s="13" t="e">
        <f>IF('m-file CAN Output'!#REF!="","",'m-file CAN Output'!#REF!)</f>
        <v>#REF!</v>
      </c>
      <c r="E362" s="13" t="e">
        <f t="shared" si="6"/>
        <v>#REF!</v>
      </c>
      <c r="F362" s="1" t="e">
        <f>IF('m-file CAN Output'!#REF!="single","single",IF('m-file CAN Output'!#REF!="uint8","uint8",IF('m-file CAN Output'!#REF!="uint16","uint16","")))</f>
        <v>#REF!</v>
      </c>
      <c r="G362" s="13" t="e">
        <f>IF('m-file CAN Output'!#REF!="[]","-",(IF('m-file CAN Output'!#REF!="'-'","-",(IF('m-file CAN Output'!#REF!="","",'m-file CAN Output'!#REF!)))))</f>
        <v>#REF!</v>
      </c>
      <c r="H362" s="13" t="e">
        <f>IF('m-file CAN Output'!#REF!="","",'m-file CAN Output'!#REF!)</f>
        <v>#REF!</v>
      </c>
    </row>
    <row r="363" spans="1:8" x14ac:dyDescent="0.3">
      <c r="A363" s="13">
        <v>362</v>
      </c>
      <c r="B363" s="13" t="e">
        <f>IF('m-file CAN Output'!#REF!="","//"&amp;'m-file CAN Output'!#REF!,'m-file CAN Output'!#REF!)</f>
        <v>#REF!</v>
      </c>
      <c r="C363" s="13" t="e">
        <f>IF('m-file CAN Output'!#REF!="","",'m-file CAN Output'!#REF!)</f>
        <v>#REF!</v>
      </c>
      <c r="D363" s="13" t="e">
        <f>IF('m-file CAN Output'!#REF!="","",'m-file CAN Output'!#REF!)</f>
        <v>#REF!</v>
      </c>
      <c r="E363" s="13" t="e">
        <f t="shared" si="6"/>
        <v>#REF!</v>
      </c>
      <c r="F363" s="1" t="e">
        <f>IF('m-file CAN Output'!#REF!="single","single",IF('m-file CAN Output'!#REF!="uint8","uint8",IF('m-file CAN Output'!#REF!="uint16","uint16","")))</f>
        <v>#REF!</v>
      </c>
      <c r="G363" s="13" t="e">
        <f>IF('m-file CAN Output'!#REF!="[]","-",(IF('m-file CAN Output'!#REF!="'-'","-",(IF('m-file CAN Output'!#REF!="","",'m-file CAN Output'!#REF!)))))</f>
        <v>#REF!</v>
      </c>
      <c r="H363" s="13" t="e">
        <f>IF('m-file CAN Output'!#REF!="","",'m-file CAN Output'!#REF!)</f>
        <v>#REF!</v>
      </c>
    </row>
    <row r="364" spans="1:8" x14ac:dyDescent="0.3">
      <c r="A364" s="13">
        <v>363</v>
      </c>
      <c r="B364" s="13" t="e">
        <f>IF('m-file CAN Output'!#REF!="","//"&amp;'m-file CAN Output'!#REF!,'m-file CAN Output'!#REF!)</f>
        <v>#REF!</v>
      </c>
      <c r="C364" s="13" t="e">
        <f>IF('m-file CAN Output'!#REF!="","",'m-file CAN Output'!#REF!)</f>
        <v>#REF!</v>
      </c>
      <c r="D364" s="13" t="e">
        <f>IF('m-file CAN Output'!#REF!="","",'m-file CAN Output'!#REF!)</f>
        <v>#REF!</v>
      </c>
      <c r="E364" s="13" t="e">
        <f t="shared" si="6"/>
        <v>#REF!</v>
      </c>
      <c r="F364" s="1" t="e">
        <f>IF('m-file CAN Output'!#REF!="single","single",IF('m-file CAN Output'!#REF!="uint8","uint8",IF('m-file CAN Output'!#REF!="uint16","uint16","")))</f>
        <v>#REF!</v>
      </c>
      <c r="G364" s="13" t="e">
        <f>IF('m-file CAN Output'!#REF!="[]","-",(IF('m-file CAN Output'!#REF!="'-'","-",(IF('m-file CAN Output'!#REF!="","",'m-file CAN Output'!#REF!)))))</f>
        <v>#REF!</v>
      </c>
      <c r="H364" s="13" t="e">
        <f>IF('m-file CAN Output'!#REF!="","",'m-file CAN Output'!#REF!)</f>
        <v>#REF!</v>
      </c>
    </row>
    <row r="365" spans="1:8" x14ac:dyDescent="0.3">
      <c r="A365" s="13">
        <v>364</v>
      </c>
      <c r="B365" s="13" t="e">
        <f>IF('m-file CAN Output'!#REF!="","//"&amp;'m-file CAN Output'!#REF!,'m-file CAN Output'!#REF!)</f>
        <v>#REF!</v>
      </c>
      <c r="C365" s="13" t="e">
        <f>IF('m-file CAN Output'!#REF!="","",'m-file CAN Output'!#REF!)</f>
        <v>#REF!</v>
      </c>
      <c r="D365" s="13" t="e">
        <f>IF('m-file CAN Output'!#REF!="","",'m-file CAN Output'!#REF!)</f>
        <v>#REF!</v>
      </c>
      <c r="E365" s="13" t="e">
        <f t="shared" si="6"/>
        <v>#REF!</v>
      </c>
      <c r="F365" s="1" t="e">
        <f>IF('m-file CAN Output'!#REF!="single","single",IF('m-file CAN Output'!#REF!="uint8","uint8",IF('m-file CAN Output'!#REF!="uint16","uint16","")))</f>
        <v>#REF!</v>
      </c>
      <c r="G365" s="13" t="e">
        <f>IF('m-file CAN Output'!#REF!="[]","-",(IF('m-file CAN Output'!#REF!="'-'","-",(IF('m-file CAN Output'!#REF!="","",'m-file CAN Output'!#REF!)))))</f>
        <v>#REF!</v>
      </c>
      <c r="H365" s="13" t="e">
        <f>IF('m-file CAN Output'!#REF!="","",'m-file CAN Output'!#REF!)</f>
        <v>#REF!</v>
      </c>
    </row>
    <row r="366" spans="1:8" x14ac:dyDescent="0.3">
      <c r="A366" s="13">
        <v>365</v>
      </c>
      <c r="B366" s="13" t="e">
        <f>IF('m-file CAN Output'!#REF!="","//"&amp;'m-file CAN Output'!#REF!,'m-file CAN Output'!#REF!)</f>
        <v>#REF!</v>
      </c>
      <c r="C366" s="13" t="e">
        <f>IF('m-file CAN Output'!#REF!="","",'m-file CAN Output'!#REF!)</f>
        <v>#REF!</v>
      </c>
      <c r="D366" s="13" t="e">
        <f>IF('m-file CAN Output'!#REF!="","",'m-file CAN Output'!#REF!)</f>
        <v>#REF!</v>
      </c>
      <c r="E366" s="13" t="e">
        <f t="shared" si="6"/>
        <v>#REF!</v>
      </c>
      <c r="F366" s="1" t="e">
        <f>IF('m-file CAN Output'!#REF!="single","single",IF('m-file CAN Output'!#REF!="uint8","uint8",IF('m-file CAN Output'!#REF!="uint16","uint16","")))</f>
        <v>#REF!</v>
      </c>
      <c r="G366" s="13" t="e">
        <f>IF('m-file CAN Output'!#REF!="[]","-",(IF('m-file CAN Output'!#REF!="'-'","-",(IF('m-file CAN Output'!#REF!="","",'m-file CAN Output'!#REF!)))))</f>
        <v>#REF!</v>
      </c>
      <c r="H366" s="13" t="e">
        <f>IF('m-file CAN Output'!#REF!="","",'m-file CAN Output'!#REF!)</f>
        <v>#REF!</v>
      </c>
    </row>
    <row r="367" spans="1:8" x14ac:dyDescent="0.3">
      <c r="A367" s="13">
        <v>366</v>
      </c>
      <c r="B367" s="13" t="e">
        <f>IF('m-file CAN Output'!#REF!="","//"&amp;'m-file CAN Output'!#REF!,'m-file CAN Output'!#REF!)</f>
        <v>#REF!</v>
      </c>
      <c r="C367" s="13" t="e">
        <f>IF('m-file CAN Output'!#REF!="","",'m-file CAN Output'!#REF!)</f>
        <v>#REF!</v>
      </c>
      <c r="D367" s="13" t="e">
        <f>IF('m-file CAN Output'!#REF!="","",'m-file CAN Output'!#REF!)</f>
        <v>#REF!</v>
      </c>
      <c r="E367" s="13" t="e">
        <f t="shared" si="6"/>
        <v>#REF!</v>
      </c>
      <c r="F367" s="1" t="e">
        <f>IF('m-file CAN Output'!#REF!="single","single",IF('m-file CAN Output'!#REF!="uint8","uint8",IF('m-file CAN Output'!#REF!="uint16","uint16","")))</f>
        <v>#REF!</v>
      </c>
      <c r="G367" s="13" t="e">
        <f>IF('m-file CAN Output'!#REF!="[]","-",(IF('m-file CAN Output'!#REF!="'-'","-",(IF('m-file CAN Output'!#REF!="","",'m-file CAN Output'!#REF!)))))</f>
        <v>#REF!</v>
      </c>
      <c r="H367" s="13" t="e">
        <f>IF('m-file CAN Output'!#REF!="","",'m-file CAN Output'!#REF!)</f>
        <v>#REF!</v>
      </c>
    </row>
    <row r="368" spans="1:8" x14ac:dyDescent="0.3">
      <c r="A368" s="13">
        <v>367</v>
      </c>
      <c r="B368" s="13" t="e">
        <f>IF('m-file CAN Output'!#REF!="","//"&amp;'m-file CAN Output'!#REF!,'m-file CAN Output'!#REF!)</f>
        <v>#REF!</v>
      </c>
      <c r="C368" s="13" t="e">
        <f>IF('m-file CAN Output'!#REF!="","",'m-file CAN Output'!#REF!)</f>
        <v>#REF!</v>
      </c>
      <c r="D368" s="13" t="e">
        <f>IF('m-file CAN Output'!#REF!="","",'m-file CAN Output'!#REF!)</f>
        <v>#REF!</v>
      </c>
      <c r="E368" s="13" t="e">
        <f t="shared" si="6"/>
        <v>#REF!</v>
      </c>
      <c r="F368" s="1" t="e">
        <f>IF('m-file CAN Output'!#REF!="single","single",IF('m-file CAN Output'!#REF!="uint8","uint8",IF('m-file CAN Output'!#REF!="uint16","uint16","")))</f>
        <v>#REF!</v>
      </c>
      <c r="G368" s="13" t="e">
        <f>IF('m-file CAN Output'!#REF!="[]","-",(IF('m-file CAN Output'!#REF!="'-'","-",(IF('m-file CAN Output'!#REF!="","",'m-file CAN Output'!#REF!)))))</f>
        <v>#REF!</v>
      </c>
      <c r="H368" s="13" t="e">
        <f>IF('m-file CAN Output'!#REF!="","",'m-file CAN Output'!#REF!)</f>
        <v>#REF!</v>
      </c>
    </row>
    <row r="369" spans="1:8" x14ac:dyDescent="0.3">
      <c r="A369" s="13">
        <v>368</v>
      </c>
      <c r="B369" s="13" t="e">
        <f>IF('m-file CAN Output'!#REF!="","//"&amp;'m-file CAN Output'!#REF!,'m-file CAN Output'!#REF!)</f>
        <v>#REF!</v>
      </c>
      <c r="C369" s="13" t="e">
        <f>IF('m-file CAN Output'!#REF!="","",'m-file CAN Output'!#REF!)</f>
        <v>#REF!</v>
      </c>
      <c r="D369" s="13" t="e">
        <f>IF('m-file CAN Output'!#REF!="","",'m-file CAN Output'!#REF!)</f>
        <v>#REF!</v>
      </c>
      <c r="E369" s="13" t="e">
        <f t="shared" si="6"/>
        <v>#REF!</v>
      </c>
      <c r="F369" s="1" t="e">
        <f>IF('m-file CAN Output'!#REF!="single","single",IF('m-file CAN Output'!#REF!="uint8","uint8",IF('m-file CAN Output'!#REF!="uint16","uint16","")))</f>
        <v>#REF!</v>
      </c>
      <c r="G369" s="13" t="e">
        <f>IF('m-file CAN Output'!#REF!="[]","-",(IF('m-file CAN Output'!#REF!="'-'","-",(IF('m-file CAN Output'!#REF!="","",'m-file CAN Output'!#REF!)))))</f>
        <v>#REF!</v>
      </c>
      <c r="H369" s="13" t="e">
        <f>IF('m-file CAN Output'!#REF!="","",'m-file CAN Output'!#REF!)</f>
        <v>#REF!</v>
      </c>
    </row>
    <row r="370" spans="1:8" x14ac:dyDescent="0.3">
      <c r="A370" s="13">
        <v>369</v>
      </c>
      <c r="B370" s="13" t="e">
        <f>IF('m-file CAN Output'!#REF!="","//"&amp;'m-file CAN Output'!#REF!,'m-file CAN Output'!#REF!)</f>
        <v>#REF!</v>
      </c>
      <c r="C370" s="13" t="e">
        <f>IF('m-file CAN Output'!#REF!="","",'m-file CAN Output'!#REF!)</f>
        <v>#REF!</v>
      </c>
      <c r="D370" s="13" t="e">
        <f>IF('m-file CAN Output'!#REF!="","",'m-file CAN Output'!#REF!)</f>
        <v>#REF!</v>
      </c>
      <c r="E370" s="13" t="e">
        <f t="shared" si="6"/>
        <v>#REF!</v>
      </c>
      <c r="F370" s="1" t="e">
        <f>IF('m-file CAN Output'!#REF!="single","single",IF('m-file CAN Output'!#REF!="uint8","uint8",IF('m-file CAN Output'!#REF!="uint16","uint16","")))</f>
        <v>#REF!</v>
      </c>
      <c r="G370" s="13" t="e">
        <f>IF('m-file CAN Output'!#REF!="[]","-",(IF('m-file CAN Output'!#REF!="'-'","-",(IF('m-file CAN Output'!#REF!="","",'m-file CAN Output'!#REF!)))))</f>
        <v>#REF!</v>
      </c>
      <c r="H370" s="13" t="e">
        <f>IF('m-file CAN Output'!#REF!="","",'m-file CAN Output'!#REF!)</f>
        <v>#REF!</v>
      </c>
    </row>
    <row r="371" spans="1:8" x14ac:dyDescent="0.3">
      <c r="A371" s="13">
        <v>370</v>
      </c>
      <c r="B371" s="13" t="e">
        <f>IF('m-file CAN Output'!#REF!="","//"&amp;'m-file CAN Output'!#REF!,'m-file CAN Output'!#REF!)</f>
        <v>#REF!</v>
      </c>
      <c r="C371" s="13" t="e">
        <f>IF('m-file CAN Output'!#REF!="","",'m-file CAN Output'!#REF!)</f>
        <v>#REF!</v>
      </c>
      <c r="D371" s="13" t="e">
        <f>IF('m-file CAN Output'!#REF!="","",'m-file CAN Output'!#REF!)</f>
        <v>#REF!</v>
      </c>
      <c r="E371" s="13" t="e">
        <f t="shared" si="6"/>
        <v>#REF!</v>
      </c>
      <c r="F371" s="1" t="e">
        <f>IF('m-file CAN Output'!#REF!="single","single",IF('m-file CAN Output'!#REF!="uint8","uint8",IF('m-file CAN Output'!#REF!="uint16","uint16","")))</f>
        <v>#REF!</v>
      </c>
      <c r="G371" s="13" t="e">
        <f>IF('m-file CAN Output'!#REF!="[]","-",(IF('m-file CAN Output'!#REF!="'-'","-",(IF('m-file CAN Output'!#REF!="","",'m-file CAN Output'!#REF!)))))</f>
        <v>#REF!</v>
      </c>
      <c r="H371" s="13" t="e">
        <f>IF('m-file CAN Output'!#REF!="","",'m-file CAN Output'!#REF!)</f>
        <v>#REF!</v>
      </c>
    </row>
    <row r="372" spans="1:8" x14ac:dyDescent="0.3">
      <c r="A372" s="13">
        <v>371</v>
      </c>
      <c r="B372" s="13" t="e">
        <f>IF('m-file CAN Output'!#REF!="","//"&amp;'m-file CAN Output'!#REF!,'m-file CAN Output'!#REF!)</f>
        <v>#REF!</v>
      </c>
      <c r="C372" s="13" t="e">
        <f>IF('m-file CAN Output'!#REF!="","",'m-file CAN Output'!#REF!)</f>
        <v>#REF!</v>
      </c>
      <c r="D372" s="13" t="e">
        <f>IF('m-file CAN Output'!#REF!="","",'m-file CAN Output'!#REF!)</f>
        <v>#REF!</v>
      </c>
      <c r="E372" s="13" t="e">
        <f t="shared" si="6"/>
        <v>#REF!</v>
      </c>
      <c r="F372" s="1" t="e">
        <f>IF('m-file CAN Output'!#REF!="single","single",IF('m-file CAN Output'!#REF!="uint8","uint8",IF('m-file CAN Output'!#REF!="uint16","uint16","")))</f>
        <v>#REF!</v>
      </c>
      <c r="G372" s="13" t="e">
        <f>IF('m-file CAN Output'!#REF!="[]","-",(IF('m-file CAN Output'!#REF!="'-'","-",(IF('m-file CAN Output'!#REF!="","",'m-file CAN Output'!#REF!)))))</f>
        <v>#REF!</v>
      </c>
      <c r="H372" s="13" t="e">
        <f>IF('m-file CAN Output'!#REF!="","",'m-file CAN Output'!#REF!)</f>
        <v>#REF!</v>
      </c>
    </row>
    <row r="373" spans="1:8" x14ac:dyDescent="0.3">
      <c r="A373" s="13">
        <v>372</v>
      </c>
      <c r="B373" s="13" t="e">
        <f>IF('m-file CAN Output'!#REF!="","//"&amp;'m-file CAN Output'!#REF!,'m-file CAN Output'!#REF!)</f>
        <v>#REF!</v>
      </c>
      <c r="C373" s="13" t="e">
        <f>IF('m-file CAN Output'!#REF!="","",'m-file CAN Output'!#REF!)</f>
        <v>#REF!</v>
      </c>
      <c r="D373" s="13" t="e">
        <f>IF('m-file CAN Output'!#REF!="","",'m-file CAN Output'!#REF!)</f>
        <v>#REF!</v>
      </c>
      <c r="E373" s="13" t="e">
        <f t="shared" si="6"/>
        <v>#REF!</v>
      </c>
      <c r="F373" s="1" t="e">
        <f>IF('m-file CAN Output'!#REF!="single","single",IF('m-file CAN Output'!#REF!="uint8","uint8",IF('m-file CAN Output'!#REF!="uint16","uint16","")))</f>
        <v>#REF!</v>
      </c>
      <c r="G373" s="13" t="e">
        <f>IF('m-file CAN Output'!#REF!="[]","-",(IF('m-file CAN Output'!#REF!="'-'","-",(IF('m-file CAN Output'!#REF!="","",'m-file CAN Output'!#REF!)))))</f>
        <v>#REF!</v>
      </c>
      <c r="H373" s="13" t="e">
        <f>IF('m-file CAN Output'!#REF!="","",'m-file CAN Output'!#REF!)</f>
        <v>#REF!</v>
      </c>
    </row>
    <row r="374" spans="1:8" x14ac:dyDescent="0.3">
      <c r="A374" s="13">
        <v>373</v>
      </c>
      <c r="B374" s="13" t="e">
        <f>IF('m-file CAN Output'!#REF!="","//"&amp;'m-file CAN Output'!#REF!,'m-file CAN Output'!#REF!)</f>
        <v>#REF!</v>
      </c>
      <c r="C374" s="13" t="e">
        <f>IF('m-file CAN Output'!#REF!="","",'m-file CAN Output'!#REF!)</f>
        <v>#REF!</v>
      </c>
      <c r="D374" s="13" t="e">
        <f>IF('m-file CAN Output'!#REF!="","",'m-file CAN Output'!#REF!)</f>
        <v>#REF!</v>
      </c>
      <c r="E374" s="13" t="e">
        <f t="shared" si="6"/>
        <v>#REF!</v>
      </c>
      <c r="F374" s="1" t="e">
        <f>IF('m-file CAN Output'!#REF!="single","single",IF('m-file CAN Output'!#REF!="uint8","uint8",IF('m-file CAN Output'!#REF!="uint16","uint16","")))</f>
        <v>#REF!</v>
      </c>
      <c r="G374" s="13" t="e">
        <f>IF('m-file CAN Output'!#REF!="[]","-",(IF('m-file CAN Output'!#REF!="'-'","-",(IF('m-file CAN Output'!#REF!="","",'m-file CAN Output'!#REF!)))))</f>
        <v>#REF!</v>
      </c>
      <c r="H374" s="13" t="e">
        <f>IF('m-file CAN Output'!#REF!="","",'m-file CAN Output'!#REF!)</f>
        <v>#REF!</v>
      </c>
    </row>
    <row r="375" spans="1:8" x14ac:dyDescent="0.3">
      <c r="A375" s="13">
        <v>374</v>
      </c>
      <c r="B375" s="13" t="e">
        <f>IF('m-file CAN Output'!#REF!="","//"&amp;'m-file CAN Output'!#REF!,'m-file CAN Output'!#REF!)</f>
        <v>#REF!</v>
      </c>
      <c r="C375" s="13" t="e">
        <f>IF('m-file CAN Output'!#REF!="","",'m-file CAN Output'!#REF!)</f>
        <v>#REF!</v>
      </c>
      <c r="D375" s="13" t="e">
        <f>IF('m-file CAN Output'!#REF!="","",'m-file CAN Output'!#REF!)</f>
        <v>#REF!</v>
      </c>
      <c r="E375" s="13" t="e">
        <f t="shared" si="6"/>
        <v>#REF!</v>
      </c>
      <c r="F375" s="1" t="e">
        <f>IF('m-file CAN Output'!#REF!="single","single",IF('m-file CAN Output'!#REF!="uint8","uint8",IF('m-file CAN Output'!#REF!="uint16","uint16","")))</f>
        <v>#REF!</v>
      </c>
      <c r="G375" s="13" t="e">
        <f>IF('m-file CAN Output'!#REF!="[]","-",(IF('m-file CAN Output'!#REF!="'-'","-",(IF('m-file CAN Output'!#REF!="","",'m-file CAN Output'!#REF!)))))</f>
        <v>#REF!</v>
      </c>
      <c r="H375" s="13" t="e">
        <f>IF('m-file CAN Output'!#REF!="","",'m-file CAN Output'!#REF!)</f>
        <v>#REF!</v>
      </c>
    </row>
    <row r="376" spans="1:8" x14ac:dyDescent="0.3">
      <c r="A376" s="13">
        <v>375</v>
      </c>
      <c r="B376" s="13" t="e">
        <f>IF('m-file CAN Output'!#REF!="","//"&amp;'m-file CAN Output'!#REF!,'m-file CAN Output'!#REF!)</f>
        <v>#REF!</v>
      </c>
      <c r="C376" s="13" t="e">
        <f>IF('m-file CAN Output'!#REF!="","",'m-file CAN Output'!#REF!)</f>
        <v>#REF!</v>
      </c>
      <c r="D376" s="13" t="e">
        <f>IF('m-file CAN Output'!#REF!="","",'m-file CAN Output'!#REF!)</f>
        <v>#REF!</v>
      </c>
      <c r="E376" s="13" t="e">
        <f t="shared" si="6"/>
        <v>#REF!</v>
      </c>
      <c r="F376" s="1" t="e">
        <f>IF('m-file CAN Output'!#REF!="single","single",IF('m-file CAN Output'!#REF!="uint8","uint8",IF('m-file CAN Output'!#REF!="uint16","uint16","")))</f>
        <v>#REF!</v>
      </c>
      <c r="G376" s="13" t="e">
        <f>IF('m-file CAN Output'!#REF!="[]","-",(IF('m-file CAN Output'!#REF!="'-'","-",(IF('m-file CAN Output'!#REF!="","",'m-file CAN Output'!#REF!)))))</f>
        <v>#REF!</v>
      </c>
      <c r="H376" s="13" t="e">
        <f>IF('m-file CAN Output'!#REF!="","",'m-file CAN Output'!#REF!)</f>
        <v>#REF!</v>
      </c>
    </row>
    <row r="377" spans="1:8" x14ac:dyDescent="0.3">
      <c r="A377" s="13">
        <v>376</v>
      </c>
      <c r="B377" s="13" t="e">
        <f>IF('m-file CAN Output'!#REF!="","//"&amp;'m-file CAN Output'!#REF!,'m-file CAN Output'!#REF!)</f>
        <v>#REF!</v>
      </c>
      <c r="C377" s="13" t="e">
        <f>IF('m-file CAN Output'!#REF!="","",'m-file CAN Output'!#REF!)</f>
        <v>#REF!</v>
      </c>
      <c r="D377" s="13" t="e">
        <f>IF('m-file CAN Output'!#REF!="","",'m-file CAN Output'!#REF!)</f>
        <v>#REF!</v>
      </c>
      <c r="E377" s="13" t="e">
        <f t="shared" si="6"/>
        <v>#REF!</v>
      </c>
      <c r="F377" s="1" t="e">
        <f>IF('m-file CAN Output'!#REF!="single","single",IF('m-file CAN Output'!#REF!="uint8","uint8",IF('m-file CAN Output'!#REF!="uint16","uint16","")))</f>
        <v>#REF!</v>
      </c>
      <c r="G377" s="13" t="e">
        <f>IF('m-file CAN Output'!#REF!="[]","-",(IF('m-file CAN Output'!#REF!="'-'","-",(IF('m-file CAN Output'!#REF!="","",'m-file CAN Output'!#REF!)))))</f>
        <v>#REF!</v>
      </c>
      <c r="H377" s="13" t="e">
        <f>IF('m-file CAN Output'!#REF!="","",'m-file CAN Output'!#REF!)</f>
        <v>#REF!</v>
      </c>
    </row>
    <row r="378" spans="1:8" x14ac:dyDescent="0.3">
      <c r="A378" s="13">
        <v>377</v>
      </c>
      <c r="B378" s="13" t="e">
        <f>IF('m-file CAN Output'!#REF!="","//"&amp;'m-file CAN Output'!#REF!,'m-file CAN Output'!#REF!)</f>
        <v>#REF!</v>
      </c>
      <c r="C378" s="13" t="e">
        <f>IF('m-file CAN Output'!#REF!="","",'m-file CAN Output'!#REF!)</f>
        <v>#REF!</v>
      </c>
      <c r="D378" s="13" t="e">
        <f>IF('m-file CAN Output'!#REF!="","",'m-file CAN Output'!#REF!)</f>
        <v>#REF!</v>
      </c>
      <c r="E378" s="13" t="e">
        <f t="shared" si="6"/>
        <v>#REF!</v>
      </c>
      <c r="F378" s="1" t="e">
        <f>IF('m-file CAN Output'!#REF!="single","single",IF('m-file CAN Output'!#REF!="uint8","uint8",IF('m-file CAN Output'!#REF!="uint16","uint16","")))</f>
        <v>#REF!</v>
      </c>
      <c r="G378" s="13" t="e">
        <f>IF('m-file CAN Output'!#REF!="[]","-",(IF('m-file CAN Output'!#REF!="'-'","-",(IF('m-file CAN Output'!#REF!="","",'m-file CAN Output'!#REF!)))))</f>
        <v>#REF!</v>
      </c>
      <c r="H378" s="13" t="e">
        <f>IF('m-file CAN Output'!#REF!="","",'m-file CAN Output'!#REF!)</f>
        <v>#REF!</v>
      </c>
    </row>
    <row r="379" spans="1:8" x14ac:dyDescent="0.3">
      <c r="A379" s="13">
        <v>378</v>
      </c>
      <c r="B379" s="13" t="e">
        <f>IF('m-file CAN Output'!#REF!="","//"&amp;'m-file CAN Output'!#REF!,'m-file CAN Output'!#REF!)</f>
        <v>#REF!</v>
      </c>
      <c r="C379" s="13" t="e">
        <f>IF('m-file CAN Output'!#REF!="","",'m-file CAN Output'!#REF!)</f>
        <v>#REF!</v>
      </c>
      <c r="D379" s="13" t="e">
        <f>IF('m-file CAN Output'!#REF!="","",'m-file CAN Output'!#REF!)</f>
        <v>#REF!</v>
      </c>
      <c r="E379" s="13" t="e">
        <f t="shared" si="6"/>
        <v>#REF!</v>
      </c>
      <c r="F379" s="1" t="e">
        <f>IF('m-file CAN Output'!#REF!="single","single",IF('m-file CAN Output'!#REF!="uint8","uint8",IF('m-file CAN Output'!#REF!="uint16","uint16","")))</f>
        <v>#REF!</v>
      </c>
      <c r="G379" s="13" t="e">
        <f>IF('m-file CAN Output'!#REF!="[]","-",(IF('m-file CAN Output'!#REF!="'-'","-",(IF('m-file CAN Output'!#REF!="","",'m-file CAN Output'!#REF!)))))</f>
        <v>#REF!</v>
      </c>
      <c r="H379" s="13" t="e">
        <f>IF('m-file CAN Output'!#REF!="","",'m-file CAN Output'!#REF!)</f>
        <v>#REF!</v>
      </c>
    </row>
    <row r="380" spans="1:8" x14ac:dyDescent="0.3">
      <c r="A380" s="13">
        <v>379</v>
      </c>
      <c r="B380" s="13" t="e">
        <f>IF('m-file CAN Output'!#REF!="","//"&amp;'m-file CAN Output'!#REF!,'m-file CAN Output'!#REF!)</f>
        <v>#REF!</v>
      </c>
      <c r="C380" s="13" t="e">
        <f>IF('m-file CAN Output'!#REF!="","",'m-file CAN Output'!#REF!)</f>
        <v>#REF!</v>
      </c>
      <c r="D380" s="13" t="e">
        <f>IF('m-file CAN Output'!#REF!="","",'m-file CAN Output'!#REF!)</f>
        <v>#REF!</v>
      </c>
      <c r="E380" s="13" t="e">
        <f t="shared" si="6"/>
        <v>#REF!</v>
      </c>
      <c r="F380" s="1" t="e">
        <f>IF('m-file CAN Output'!#REF!="single","single",IF('m-file CAN Output'!#REF!="uint8","uint8",IF('m-file CAN Output'!#REF!="uint16","uint16","")))</f>
        <v>#REF!</v>
      </c>
      <c r="G380" s="13" t="e">
        <f>IF('m-file CAN Output'!#REF!="[]","-",(IF('m-file CAN Output'!#REF!="'-'","-",(IF('m-file CAN Output'!#REF!="","",'m-file CAN Output'!#REF!)))))</f>
        <v>#REF!</v>
      </c>
      <c r="H380" s="13" t="e">
        <f>IF('m-file CAN Output'!#REF!="","",'m-file CAN Output'!#REF!)</f>
        <v>#REF!</v>
      </c>
    </row>
    <row r="381" spans="1:8" x14ac:dyDescent="0.3">
      <c r="A381" s="13">
        <v>380</v>
      </c>
      <c r="B381" s="13" t="e">
        <f>IF('m-file CAN Output'!#REF!="","//"&amp;'m-file CAN Output'!#REF!,'m-file CAN Output'!#REF!)</f>
        <v>#REF!</v>
      </c>
      <c r="C381" s="13" t="e">
        <f>IF('m-file CAN Output'!#REF!="","",'m-file CAN Output'!#REF!)</f>
        <v>#REF!</v>
      </c>
      <c r="D381" s="13" t="e">
        <f>IF('m-file CAN Output'!#REF!="","",'m-file CAN Output'!#REF!)</f>
        <v>#REF!</v>
      </c>
      <c r="E381" s="13" t="e">
        <f t="shared" si="6"/>
        <v>#REF!</v>
      </c>
      <c r="F381" s="1" t="e">
        <f>IF('m-file CAN Output'!#REF!="single","single",IF('m-file CAN Output'!#REF!="uint8","uint8",IF('m-file CAN Output'!#REF!="uint16","uint16","")))</f>
        <v>#REF!</v>
      </c>
      <c r="G381" s="13" t="e">
        <f>IF('m-file CAN Output'!#REF!="[]","-",(IF('m-file CAN Output'!#REF!="'-'","-",(IF('m-file CAN Output'!#REF!="","",'m-file CAN Output'!#REF!)))))</f>
        <v>#REF!</v>
      </c>
      <c r="H381" s="13" t="e">
        <f>IF('m-file CAN Output'!#REF!="","",'m-file CAN Output'!#REF!)</f>
        <v>#REF!</v>
      </c>
    </row>
    <row r="382" spans="1:8" x14ac:dyDescent="0.3">
      <c r="A382" s="13">
        <v>381</v>
      </c>
      <c r="B382" s="13" t="e">
        <f>IF('m-file CAN Output'!#REF!="","//"&amp;'m-file CAN Output'!#REF!,'m-file CAN Output'!#REF!)</f>
        <v>#REF!</v>
      </c>
      <c r="C382" s="13" t="e">
        <f>IF('m-file CAN Output'!#REF!="","",'m-file CAN Output'!#REF!)</f>
        <v>#REF!</v>
      </c>
      <c r="D382" s="13" t="e">
        <f>IF('m-file CAN Output'!#REF!="","",'m-file CAN Output'!#REF!)</f>
        <v>#REF!</v>
      </c>
      <c r="E382" s="13" t="e">
        <f t="shared" si="6"/>
        <v>#REF!</v>
      </c>
      <c r="F382" s="1" t="e">
        <f>IF('m-file CAN Output'!#REF!="single","single",IF('m-file CAN Output'!#REF!="uint8","uint8",IF('m-file CAN Output'!#REF!="uint16","uint16","")))</f>
        <v>#REF!</v>
      </c>
      <c r="G382" s="13" t="e">
        <f>IF('m-file CAN Output'!#REF!="[]","-",(IF('m-file CAN Output'!#REF!="'-'","-",(IF('m-file CAN Output'!#REF!="","",'m-file CAN Output'!#REF!)))))</f>
        <v>#REF!</v>
      </c>
      <c r="H382" s="13" t="e">
        <f>IF('m-file CAN Output'!#REF!="","",'m-file CAN Output'!#REF!)</f>
        <v>#REF!</v>
      </c>
    </row>
    <row r="383" spans="1:8" x14ac:dyDescent="0.3">
      <c r="A383" s="13">
        <v>382</v>
      </c>
      <c r="B383" s="13" t="e">
        <f>IF('m-file CAN Output'!#REF!="","//"&amp;'m-file CAN Output'!#REF!,'m-file CAN Output'!#REF!)</f>
        <v>#REF!</v>
      </c>
      <c r="C383" s="13" t="e">
        <f>IF('m-file CAN Output'!#REF!="","",'m-file CAN Output'!#REF!)</f>
        <v>#REF!</v>
      </c>
      <c r="D383" s="13" t="e">
        <f>IF('m-file CAN Output'!#REF!="","",'m-file CAN Output'!#REF!)</f>
        <v>#REF!</v>
      </c>
      <c r="E383" s="13" t="e">
        <f t="shared" si="6"/>
        <v>#REF!</v>
      </c>
      <c r="F383" s="1" t="e">
        <f>IF('m-file CAN Output'!#REF!="single","single",IF('m-file CAN Output'!#REF!="uint8","uint8",IF('m-file CAN Output'!#REF!="uint16","uint16","")))</f>
        <v>#REF!</v>
      </c>
      <c r="G383" s="13" t="e">
        <f>IF('m-file CAN Output'!#REF!="[]","-",(IF('m-file CAN Output'!#REF!="'-'","-",(IF('m-file CAN Output'!#REF!="","",'m-file CAN Output'!#REF!)))))</f>
        <v>#REF!</v>
      </c>
      <c r="H383" s="13" t="e">
        <f>IF('m-file CAN Output'!#REF!="","",'m-file CAN Output'!#REF!)</f>
        <v>#REF!</v>
      </c>
    </row>
    <row r="384" spans="1:8" x14ac:dyDescent="0.3">
      <c r="A384" s="13">
        <v>383</v>
      </c>
      <c r="B384" s="13" t="e">
        <f>IF('m-file CAN Output'!#REF!="","//"&amp;'m-file CAN Output'!#REF!,'m-file CAN Output'!#REF!)</f>
        <v>#REF!</v>
      </c>
      <c r="C384" s="13" t="e">
        <f>IF('m-file CAN Output'!#REF!="","",'m-file CAN Output'!#REF!)</f>
        <v>#REF!</v>
      </c>
      <c r="D384" s="13" t="e">
        <f>IF('m-file CAN Output'!#REF!="","",'m-file CAN Output'!#REF!)</f>
        <v>#REF!</v>
      </c>
      <c r="E384" s="13" t="e">
        <f t="shared" si="6"/>
        <v>#REF!</v>
      </c>
      <c r="F384" s="1" t="e">
        <f>IF('m-file CAN Output'!#REF!="single","single",IF('m-file CAN Output'!#REF!="uint8","uint8",IF('m-file CAN Output'!#REF!="uint16","uint16","")))</f>
        <v>#REF!</v>
      </c>
      <c r="G384" s="13" t="e">
        <f>IF('m-file CAN Output'!#REF!="[]","-",(IF('m-file CAN Output'!#REF!="'-'","-",(IF('m-file CAN Output'!#REF!="","",'m-file CAN Output'!#REF!)))))</f>
        <v>#REF!</v>
      </c>
      <c r="H384" s="13" t="e">
        <f>IF('m-file CAN Output'!#REF!="","",'m-file CAN Output'!#REF!)</f>
        <v>#REF!</v>
      </c>
    </row>
    <row r="385" spans="1:8" x14ac:dyDescent="0.3">
      <c r="A385" s="13">
        <v>384</v>
      </c>
      <c r="B385" s="13" t="e">
        <f>IF('m-file CAN Output'!#REF!="","//"&amp;'m-file CAN Output'!#REF!,'m-file CAN Output'!#REF!)</f>
        <v>#REF!</v>
      </c>
      <c r="C385" s="13" t="e">
        <f>IF('m-file CAN Output'!#REF!="","",'m-file CAN Output'!#REF!)</f>
        <v>#REF!</v>
      </c>
      <c r="D385" s="13" t="e">
        <f>IF('m-file CAN Output'!#REF!="","",'m-file CAN Output'!#REF!)</f>
        <v>#REF!</v>
      </c>
      <c r="E385" s="13" t="e">
        <f t="shared" si="6"/>
        <v>#REF!</v>
      </c>
      <c r="F385" s="1" t="e">
        <f>IF('m-file CAN Output'!#REF!="single","single",IF('m-file CAN Output'!#REF!="uint8","uint8",IF('m-file CAN Output'!#REF!="uint16","uint16","")))</f>
        <v>#REF!</v>
      </c>
      <c r="G385" s="13" t="e">
        <f>IF('m-file CAN Output'!#REF!="[]","-",(IF('m-file CAN Output'!#REF!="'-'","-",(IF('m-file CAN Output'!#REF!="","",'m-file CAN Output'!#REF!)))))</f>
        <v>#REF!</v>
      </c>
      <c r="H385" s="13" t="e">
        <f>IF('m-file CAN Output'!#REF!="","",'m-file CAN Output'!#REF!)</f>
        <v>#REF!</v>
      </c>
    </row>
    <row r="386" spans="1:8" x14ac:dyDescent="0.3">
      <c r="A386" s="13">
        <v>385</v>
      </c>
      <c r="B386" s="13" t="str">
        <f>IF('m-file CAN Output'!C308="","//"&amp;'m-file CAN Output'!#REF!,'m-file CAN Output'!C308)</f>
        <v>MliaRightObj9Z2Val</v>
      </c>
      <c r="C386" s="13" t="str">
        <f>IF('m-file CAN Output'!D308="","",'m-file CAN Output'!D308)</f>
        <v>DAS_RightObj_9_Z_2_Val</v>
      </c>
      <c r="D386" s="13" t="str">
        <f>IF('m-file CAN Output'!B308="","",'m-file CAN Output'!B308)</f>
        <v>DASCU_HLR_Object</v>
      </c>
      <c r="E386" s="13" t="str">
        <f t="shared" si="6"/>
        <v>TX</v>
      </c>
      <c r="F386" s="1" t="str">
        <f>IF('m-file CAN Output'!F308="single","single",IF('m-file CAN Output'!F308="uint8","uint8",IF('m-file CAN Output'!F308="uint16","uint16","")))</f>
        <v>uint8</v>
      </c>
      <c r="G386" s="13" t="str">
        <f>IF('m-file CAN Output'!L308="[]","-",(IF('m-file CAN Output'!L308="'-'","-",(IF('m-file CAN Output'!L308="","",'m-file CAN Output'!L308)))))</f>
        <v>-</v>
      </c>
      <c r="H386" s="13">
        <f>IF('m-file CAN Output'!H308="","",'m-file CAN Output'!H308)</f>
        <v>0</v>
      </c>
    </row>
  </sheetData>
  <conditionalFormatting sqref="B1:B1048576">
    <cfRule type="containsText" dxfId="39" priority="1" operator="containsText" text="//">
      <formula>NOT(ISERROR(SEARCH("//",B1)))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2">
    <tabColor theme="7" tint="0.59999389629810485"/>
  </sheetPr>
  <dimension ref="A1:O142"/>
  <sheetViews>
    <sheetView workbookViewId="0">
      <selection activeCell="M30" sqref="M30"/>
    </sheetView>
  </sheetViews>
  <sheetFormatPr defaultRowHeight="14.4" x14ac:dyDescent="0.3"/>
  <cols>
    <col min="1" max="1" width="29.44140625" customWidth="1"/>
    <col min="2" max="2" width="16.44140625" customWidth="1"/>
    <col min="3" max="3" width="9.44140625" customWidth="1"/>
    <col min="4" max="4" width="13.44140625" customWidth="1"/>
    <col min="5" max="5" width="6.5546875" customWidth="1"/>
    <col min="6" max="6" width="11.44140625" customWidth="1"/>
    <col min="7" max="7" width="1.44140625" style="180" customWidth="1"/>
    <col min="8" max="8" width="61.44140625" customWidth="1"/>
    <col min="9" max="9" width="1.44140625" style="182" customWidth="1"/>
    <col min="10" max="10" width="23.5546875" customWidth="1"/>
    <col min="11" max="11" width="15" customWidth="1"/>
    <col min="12" max="13" width="9.5546875" customWidth="1"/>
    <col min="14" max="14" width="6.5546875" customWidth="1"/>
    <col min="15" max="15" width="10.5546875" customWidth="1"/>
    <col min="16" max="16" width="35.44140625" customWidth="1"/>
  </cols>
  <sheetData>
    <row r="1" spans="1:15" ht="15" thickBot="1" x14ac:dyDescent="0.35">
      <c r="A1" s="457" t="s">
        <v>1821</v>
      </c>
      <c r="B1" s="457"/>
      <c r="C1" s="457"/>
      <c r="D1" s="457"/>
      <c r="E1" s="457"/>
      <c r="F1" s="457"/>
      <c r="G1" s="178"/>
      <c r="H1" s="183" t="s">
        <v>1829</v>
      </c>
      <c r="I1" s="177"/>
      <c r="J1" s="456" t="s">
        <v>1822</v>
      </c>
      <c r="K1" s="456"/>
      <c r="L1" s="456"/>
      <c r="M1" s="456"/>
      <c r="N1" s="456"/>
      <c r="O1" s="456"/>
    </row>
    <row r="2" spans="1:15" ht="15" thickBot="1" x14ac:dyDescent="0.35">
      <c r="A2" s="185" t="s">
        <v>1711</v>
      </c>
      <c r="B2" s="164" t="s">
        <v>1712</v>
      </c>
      <c r="C2" s="164" t="s">
        <v>1714</v>
      </c>
      <c r="D2" s="164" t="s">
        <v>1713</v>
      </c>
      <c r="E2" s="165" t="s">
        <v>26</v>
      </c>
      <c r="F2" s="165" t="s">
        <v>1852</v>
      </c>
      <c r="G2" s="179"/>
      <c r="H2" s="184" t="s">
        <v>1826</v>
      </c>
      <c r="I2" s="181"/>
      <c r="J2" s="185" t="s">
        <v>1711</v>
      </c>
      <c r="K2" s="164" t="s">
        <v>1712</v>
      </c>
      <c r="L2" s="164" t="s">
        <v>1714</v>
      </c>
      <c r="M2" s="164" t="s">
        <v>1713</v>
      </c>
      <c r="N2" s="165" t="s">
        <v>26</v>
      </c>
      <c r="O2" s="165" t="s">
        <v>1852</v>
      </c>
    </row>
    <row r="3" spans="1:15" x14ac:dyDescent="0.3">
      <c r="A3" s="186" t="s">
        <v>1153</v>
      </c>
      <c r="B3" s="187" t="s">
        <v>1823</v>
      </c>
      <c r="C3" s="187" t="s">
        <v>1824</v>
      </c>
      <c r="D3" s="187" t="s">
        <v>1775</v>
      </c>
      <c r="E3" s="187" t="s">
        <v>1820</v>
      </c>
      <c r="F3" s="196">
        <v>0</v>
      </c>
      <c r="G3" s="188"/>
      <c r="H3" s="187" t="s">
        <v>1833</v>
      </c>
      <c r="I3" s="189"/>
      <c r="J3" s="187" t="s">
        <v>1799</v>
      </c>
      <c r="K3" s="187" t="s">
        <v>1798</v>
      </c>
      <c r="L3" s="187" t="s">
        <v>1807</v>
      </c>
      <c r="M3" s="187" t="s">
        <v>1775</v>
      </c>
      <c r="N3" s="187" t="s">
        <v>1820</v>
      </c>
      <c r="O3" s="198">
        <v>0</v>
      </c>
    </row>
    <row r="4" spans="1:15" x14ac:dyDescent="0.3">
      <c r="A4" s="190" t="s">
        <v>1830</v>
      </c>
      <c r="B4" s="3" t="s">
        <v>1827</v>
      </c>
      <c r="C4" s="3" t="s">
        <v>1824</v>
      </c>
      <c r="D4" s="3" t="s">
        <v>1775</v>
      </c>
      <c r="E4" s="3" t="s">
        <v>1820</v>
      </c>
      <c r="F4" s="150">
        <v>0</v>
      </c>
      <c r="G4" s="53"/>
      <c r="H4" s="3" t="s">
        <v>1831</v>
      </c>
      <c r="I4" s="191"/>
      <c r="J4" s="3" t="s">
        <v>1800</v>
      </c>
      <c r="K4" s="3" t="s">
        <v>1798</v>
      </c>
      <c r="L4" s="3" t="s">
        <v>1807</v>
      </c>
      <c r="M4" s="3" t="s">
        <v>1775</v>
      </c>
      <c r="N4" s="3" t="s">
        <v>1820</v>
      </c>
      <c r="O4" s="199">
        <v>0</v>
      </c>
    </row>
    <row r="5" spans="1:15" x14ac:dyDescent="0.3">
      <c r="A5" s="190" t="s">
        <v>1825</v>
      </c>
      <c r="B5" s="3" t="s">
        <v>1704</v>
      </c>
      <c r="C5" s="3" t="s">
        <v>1824</v>
      </c>
      <c r="D5" s="3" t="s">
        <v>1775</v>
      </c>
      <c r="E5" s="3" t="s">
        <v>1820</v>
      </c>
      <c r="F5" s="150">
        <v>0</v>
      </c>
      <c r="G5" s="53"/>
      <c r="H5" s="3" t="s">
        <v>1828</v>
      </c>
      <c r="I5" s="191"/>
      <c r="J5" s="3" t="s">
        <v>1801</v>
      </c>
      <c r="K5" s="3" t="s">
        <v>1798</v>
      </c>
      <c r="L5" s="3" t="s">
        <v>1807</v>
      </c>
      <c r="M5" s="3" t="s">
        <v>1775</v>
      </c>
      <c r="N5" s="3" t="s">
        <v>1820</v>
      </c>
      <c r="O5" s="199">
        <v>0</v>
      </c>
    </row>
    <row r="6" spans="1:15" x14ac:dyDescent="0.3">
      <c r="A6" s="190" t="s">
        <v>1124</v>
      </c>
      <c r="B6" s="3" t="s">
        <v>1704</v>
      </c>
      <c r="C6" s="3" t="s">
        <v>1824</v>
      </c>
      <c r="D6" s="3" t="s">
        <v>1776</v>
      </c>
      <c r="E6" s="3" t="s">
        <v>1781</v>
      </c>
      <c r="F6" s="150">
        <v>0</v>
      </c>
      <c r="G6" s="53"/>
      <c r="H6" s="3" t="s">
        <v>1833</v>
      </c>
      <c r="I6" s="191"/>
      <c r="J6" s="3" t="s">
        <v>1802</v>
      </c>
      <c r="K6" s="3" t="s">
        <v>1798</v>
      </c>
      <c r="L6" s="3" t="s">
        <v>1807</v>
      </c>
      <c r="M6" s="3" t="s">
        <v>1776</v>
      </c>
      <c r="N6" s="3" t="s">
        <v>1781</v>
      </c>
      <c r="O6" s="199">
        <v>0</v>
      </c>
    </row>
    <row r="7" spans="1:15" x14ac:dyDescent="0.3">
      <c r="A7" s="190" t="s">
        <v>1136</v>
      </c>
      <c r="B7" s="3" t="s">
        <v>1827</v>
      </c>
      <c r="C7" s="3" t="s">
        <v>1824</v>
      </c>
      <c r="D7" s="3" t="s">
        <v>1776</v>
      </c>
      <c r="E7" s="3" t="s">
        <v>1784</v>
      </c>
      <c r="F7" s="150">
        <v>0</v>
      </c>
      <c r="G7" s="53"/>
      <c r="H7" s="3" t="s">
        <v>1834</v>
      </c>
      <c r="I7" s="191"/>
      <c r="J7" s="3" t="s">
        <v>1803</v>
      </c>
      <c r="K7" s="3" t="s">
        <v>1798</v>
      </c>
      <c r="L7" s="3" t="s">
        <v>1807</v>
      </c>
      <c r="M7" s="3" t="s">
        <v>1776</v>
      </c>
      <c r="N7" s="3" t="s">
        <v>1808</v>
      </c>
      <c r="O7" s="199">
        <v>0</v>
      </c>
    </row>
    <row r="8" spans="1:15" x14ac:dyDescent="0.3">
      <c r="A8" s="190" t="s">
        <v>13</v>
      </c>
      <c r="B8" s="3" t="s">
        <v>1823</v>
      </c>
      <c r="C8" s="3" t="s">
        <v>1824</v>
      </c>
      <c r="D8" s="3" t="s">
        <v>1776</v>
      </c>
      <c r="E8" s="3" t="s">
        <v>1789</v>
      </c>
      <c r="F8" s="150">
        <v>0</v>
      </c>
      <c r="G8" s="53"/>
      <c r="H8" s="3" t="s">
        <v>1833</v>
      </c>
      <c r="I8" s="191"/>
      <c r="J8" s="3" t="s">
        <v>1804</v>
      </c>
      <c r="K8" s="3" t="s">
        <v>1798</v>
      </c>
      <c r="L8" s="3" t="s">
        <v>1807</v>
      </c>
      <c r="M8" s="3" t="s">
        <v>1776</v>
      </c>
      <c r="N8" s="3" t="s">
        <v>1789</v>
      </c>
      <c r="O8" s="199">
        <v>0</v>
      </c>
    </row>
    <row r="9" spans="1:15" x14ac:dyDescent="0.3">
      <c r="A9" s="190" t="s">
        <v>36</v>
      </c>
      <c r="B9" s="3" t="s">
        <v>1836</v>
      </c>
      <c r="C9" s="3" t="s">
        <v>1824</v>
      </c>
      <c r="D9" s="3" t="s">
        <v>1775</v>
      </c>
      <c r="E9" s="3" t="s">
        <v>1820</v>
      </c>
      <c r="F9" s="150">
        <v>0</v>
      </c>
      <c r="G9" s="53"/>
      <c r="H9" s="3" t="s">
        <v>1837</v>
      </c>
      <c r="I9" s="191"/>
      <c r="J9" s="3" t="s">
        <v>1809</v>
      </c>
      <c r="K9" s="3" t="s">
        <v>1805</v>
      </c>
      <c r="L9" s="3" t="s">
        <v>1807</v>
      </c>
      <c r="M9" s="3" t="s">
        <v>1775</v>
      </c>
      <c r="N9" s="3" t="s">
        <v>1820</v>
      </c>
      <c r="O9" s="199">
        <v>0</v>
      </c>
    </row>
    <row r="10" spans="1:15" x14ac:dyDescent="0.3">
      <c r="A10" s="190" t="s">
        <v>36</v>
      </c>
      <c r="B10" s="3" t="s">
        <v>1836</v>
      </c>
      <c r="C10" s="3" t="s">
        <v>1824</v>
      </c>
      <c r="D10" s="3" t="s">
        <v>1775</v>
      </c>
      <c r="E10" s="3" t="s">
        <v>1820</v>
      </c>
      <c r="F10" s="150">
        <v>0</v>
      </c>
      <c r="G10" s="53"/>
      <c r="H10" s="3" t="s">
        <v>1835</v>
      </c>
      <c r="I10" s="191"/>
      <c r="J10" s="3" t="s">
        <v>1810</v>
      </c>
      <c r="K10" s="3" t="s">
        <v>1805</v>
      </c>
      <c r="L10" s="3" t="s">
        <v>1807</v>
      </c>
      <c r="M10" s="3" t="s">
        <v>1775</v>
      </c>
      <c r="N10" s="3" t="s">
        <v>1820</v>
      </c>
      <c r="O10" s="199">
        <v>0</v>
      </c>
    </row>
    <row r="11" spans="1:15" x14ac:dyDescent="0.3">
      <c r="A11" s="190" t="s">
        <v>1100</v>
      </c>
      <c r="B11" s="3" t="s">
        <v>1656</v>
      </c>
      <c r="C11" s="3" t="s">
        <v>1824</v>
      </c>
      <c r="D11" s="3" t="s">
        <v>1775</v>
      </c>
      <c r="E11" s="3" t="s">
        <v>1820</v>
      </c>
      <c r="F11" s="150">
        <v>0</v>
      </c>
      <c r="G11" s="53"/>
      <c r="H11" s="3" t="s">
        <v>1832</v>
      </c>
      <c r="I11" s="191"/>
      <c r="J11" s="3" t="s">
        <v>1811</v>
      </c>
      <c r="K11" s="3" t="s">
        <v>1805</v>
      </c>
      <c r="L11" s="3" t="s">
        <v>1807</v>
      </c>
      <c r="M11" s="3" t="s">
        <v>1775</v>
      </c>
      <c r="N11" s="3" t="s">
        <v>1820</v>
      </c>
      <c r="O11" s="199">
        <v>0</v>
      </c>
    </row>
    <row r="12" spans="1:15" x14ac:dyDescent="0.3">
      <c r="A12" s="190" t="s">
        <v>1839</v>
      </c>
      <c r="B12" s="3"/>
      <c r="C12" s="3"/>
      <c r="D12" s="3"/>
      <c r="E12" s="3"/>
      <c r="F12" s="150"/>
      <c r="G12" s="53"/>
      <c r="H12" s="3" t="s">
        <v>1838</v>
      </c>
      <c r="I12" s="191"/>
      <c r="J12" s="3" t="s">
        <v>1812</v>
      </c>
      <c r="K12" s="3" t="s">
        <v>1805</v>
      </c>
      <c r="L12" s="3" t="s">
        <v>1807</v>
      </c>
      <c r="M12" s="3" t="s">
        <v>1775</v>
      </c>
      <c r="N12" s="3" t="s">
        <v>1820</v>
      </c>
      <c r="O12" s="199">
        <v>0</v>
      </c>
    </row>
    <row r="13" spans="1:15" x14ac:dyDescent="0.3">
      <c r="A13" s="190" t="s">
        <v>1843</v>
      </c>
      <c r="B13" s="3" t="s">
        <v>1655</v>
      </c>
      <c r="C13" s="3" t="s">
        <v>1824</v>
      </c>
      <c r="D13" s="3" t="s">
        <v>1775</v>
      </c>
      <c r="E13" s="3" t="s">
        <v>1820</v>
      </c>
      <c r="F13" s="150">
        <v>0</v>
      </c>
      <c r="G13" s="53"/>
      <c r="H13" s="60" t="s">
        <v>1845</v>
      </c>
      <c r="I13" s="191"/>
      <c r="J13" s="3" t="s">
        <v>1813</v>
      </c>
      <c r="K13" s="3" t="s">
        <v>1806</v>
      </c>
      <c r="L13" s="3" t="s">
        <v>1807</v>
      </c>
      <c r="M13" s="3" t="s">
        <v>1775</v>
      </c>
      <c r="N13" s="3" t="s">
        <v>1820</v>
      </c>
      <c r="O13" s="199">
        <v>0</v>
      </c>
    </row>
    <row r="14" spans="1:15" x14ac:dyDescent="0.3">
      <c r="A14" s="190" t="s">
        <v>1841</v>
      </c>
      <c r="B14" s="3" t="s">
        <v>1655</v>
      </c>
      <c r="C14" s="3" t="s">
        <v>1824</v>
      </c>
      <c r="D14" s="3" t="s">
        <v>1775</v>
      </c>
      <c r="E14" s="3" t="s">
        <v>1820</v>
      </c>
      <c r="F14" s="150">
        <v>0</v>
      </c>
      <c r="G14" s="53"/>
      <c r="H14" s="60" t="s">
        <v>1844</v>
      </c>
      <c r="I14" s="191"/>
      <c r="J14" s="3" t="s">
        <v>1814</v>
      </c>
      <c r="K14" s="3" t="s">
        <v>1806</v>
      </c>
      <c r="L14" s="3" t="s">
        <v>1807</v>
      </c>
      <c r="M14" s="3" t="s">
        <v>1775</v>
      </c>
      <c r="N14" s="3" t="s">
        <v>1820</v>
      </c>
      <c r="O14" s="199">
        <v>0</v>
      </c>
    </row>
    <row r="15" spans="1:15" x14ac:dyDescent="0.3">
      <c r="A15" s="190" t="s">
        <v>1842</v>
      </c>
      <c r="B15" s="3" t="s">
        <v>1655</v>
      </c>
      <c r="C15" s="3" t="s">
        <v>1824</v>
      </c>
      <c r="D15" s="3" t="s">
        <v>1775</v>
      </c>
      <c r="E15" s="3" t="s">
        <v>1820</v>
      </c>
      <c r="F15" s="150">
        <v>0</v>
      </c>
      <c r="G15" s="53"/>
      <c r="H15" s="60" t="s">
        <v>1846</v>
      </c>
      <c r="I15" s="191"/>
      <c r="J15" s="3" t="s">
        <v>1815</v>
      </c>
      <c r="K15" s="3" t="s">
        <v>1806</v>
      </c>
      <c r="L15" s="3" t="s">
        <v>1807</v>
      </c>
      <c r="M15" s="3" t="s">
        <v>1775</v>
      </c>
      <c r="N15" s="3" t="s">
        <v>1820</v>
      </c>
      <c r="O15" s="199">
        <v>0</v>
      </c>
    </row>
    <row r="16" spans="1:15" x14ac:dyDescent="0.3">
      <c r="A16" s="190" t="s">
        <v>1840</v>
      </c>
      <c r="B16" s="3" t="s">
        <v>1655</v>
      </c>
      <c r="C16" s="3" t="s">
        <v>1824</v>
      </c>
      <c r="D16" s="3" t="s">
        <v>1775</v>
      </c>
      <c r="E16" s="3" t="s">
        <v>1820</v>
      </c>
      <c r="F16" s="149">
        <v>0</v>
      </c>
      <c r="G16" s="53"/>
      <c r="H16" s="60" t="s">
        <v>1847</v>
      </c>
      <c r="I16" s="191"/>
      <c r="J16" s="3" t="s">
        <v>1816</v>
      </c>
      <c r="K16" s="3" t="s">
        <v>1806</v>
      </c>
      <c r="L16" s="3" t="s">
        <v>1807</v>
      </c>
      <c r="M16" s="3" t="s">
        <v>1775</v>
      </c>
      <c r="N16" s="3" t="s">
        <v>1820</v>
      </c>
      <c r="O16" s="199">
        <v>0</v>
      </c>
    </row>
    <row r="17" spans="1:15" x14ac:dyDescent="0.3">
      <c r="A17" s="190" t="s">
        <v>1839</v>
      </c>
      <c r="B17" s="3"/>
      <c r="C17" s="3"/>
      <c r="D17" s="3"/>
      <c r="E17" s="3"/>
      <c r="F17" s="150"/>
      <c r="G17" s="53"/>
      <c r="H17" s="8" t="s">
        <v>1848</v>
      </c>
      <c r="I17" s="191"/>
      <c r="J17" s="3" t="s">
        <v>1817</v>
      </c>
      <c r="K17" s="3" t="s">
        <v>1806</v>
      </c>
      <c r="L17" s="3" t="s">
        <v>1807</v>
      </c>
      <c r="M17" s="3" t="s">
        <v>1775</v>
      </c>
      <c r="N17" s="3" t="s">
        <v>1820</v>
      </c>
      <c r="O17" s="199">
        <v>0</v>
      </c>
    </row>
    <row r="18" spans="1:15" x14ac:dyDescent="0.3">
      <c r="A18" s="190" t="s">
        <v>1091</v>
      </c>
      <c r="B18" s="3" t="s">
        <v>880</v>
      </c>
      <c r="C18" s="3" t="s">
        <v>1824</v>
      </c>
      <c r="D18" s="3" t="s">
        <v>1775</v>
      </c>
      <c r="E18" s="3" t="s">
        <v>1820</v>
      </c>
      <c r="F18" s="149">
        <v>0</v>
      </c>
      <c r="G18" s="53"/>
      <c r="H18" s="8" t="s">
        <v>1833</v>
      </c>
      <c r="I18" s="191"/>
      <c r="J18" s="3" t="s">
        <v>1818</v>
      </c>
      <c r="K18" s="3" t="s">
        <v>1806</v>
      </c>
      <c r="L18" s="3" t="s">
        <v>1807</v>
      </c>
      <c r="M18" s="3" t="s">
        <v>1775</v>
      </c>
      <c r="N18" s="3" t="s">
        <v>1820</v>
      </c>
      <c r="O18" s="199">
        <v>0</v>
      </c>
    </row>
    <row r="19" spans="1:15" ht="15" thickBot="1" x14ac:dyDescent="0.35">
      <c r="A19" s="192" t="s">
        <v>1090</v>
      </c>
      <c r="B19" s="193" t="s">
        <v>880</v>
      </c>
      <c r="C19" s="193" t="s">
        <v>1824</v>
      </c>
      <c r="D19" s="193" t="s">
        <v>1775</v>
      </c>
      <c r="E19" s="193" t="s">
        <v>1820</v>
      </c>
      <c r="F19" s="197">
        <v>0</v>
      </c>
      <c r="G19" s="194"/>
      <c r="H19" s="193" t="s">
        <v>1833</v>
      </c>
      <c r="I19" s="195"/>
      <c r="J19" s="193" t="s">
        <v>1819</v>
      </c>
      <c r="K19" s="193" t="s">
        <v>1806</v>
      </c>
      <c r="L19" s="193" t="s">
        <v>1807</v>
      </c>
      <c r="M19" s="193" t="s">
        <v>1775</v>
      </c>
      <c r="N19" s="193" t="s">
        <v>1820</v>
      </c>
      <c r="O19" s="200">
        <v>0</v>
      </c>
    </row>
    <row r="20" spans="1:15" x14ac:dyDescent="0.3">
      <c r="G20"/>
      <c r="I20"/>
    </row>
    <row r="21" spans="1:15" x14ac:dyDescent="0.3">
      <c r="G21"/>
      <c r="H21" s="202" t="s">
        <v>1849</v>
      </c>
      <c r="I21"/>
    </row>
    <row r="22" spans="1:15" x14ac:dyDescent="0.3">
      <c r="G22"/>
      <c r="H22" s="202" t="s">
        <v>1850</v>
      </c>
      <c r="I22"/>
    </row>
    <row r="23" spans="1:15" x14ac:dyDescent="0.3">
      <c r="G23"/>
      <c r="I23"/>
    </row>
    <row r="24" spans="1:15" ht="28.8" x14ac:dyDescent="0.3">
      <c r="G24"/>
      <c r="H24" s="201" t="s">
        <v>1851</v>
      </c>
      <c r="I24"/>
    </row>
    <row r="25" spans="1:15" x14ac:dyDescent="0.3">
      <c r="G25"/>
      <c r="I25"/>
    </row>
    <row r="26" spans="1:15" x14ac:dyDescent="0.3">
      <c r="G26"/>
      <c r="I26"/>
    </row>
    <row r="27" spans="1:15" x14ac:dyDescent="0.3">
      <c r="G27"/>
      <c r="I27"/>
    </row>
    <row r="28" spans="1:15" x14ac:dyDescent="0.3">
      <c r="G28"/>
      <c r="I28"/>
    </row>
    <row r="29" spans="1:15" x14ac:dyDescent="0.3">
      <c r="G29"/>
      <c r="I29"/>
    </row>
    <row r="30" spans="1:15" x14ac:dyDescent="0.3">
      <c r="G30"/>
      <c r="I30"/>
    </row>
    <row r="31" spans="1:15" x14ac:dyDescent="0.3">
      <c r="G31"/>
      <c r="I31"/>
    </row>
    <row r="32" spans="1:15" x14ac:dyDescent="0.3">
      <c r="G32"/>
      <c r="I32"/>
    </row>
    <row r="33" spans="7:9" x14ac:dyDescent="0.3">
      <c r="G33"/>
      <c r="I33"/>
    </row>
    <row r="34" spans="7:9" x14ac:dyDescent="0.3">
      <c r="G34"/>
      <c r="I34"/>
    </row>
    <row r="35" spans="7:9" x14ac:dyDescent="0.3">
      <c r="G35"/>
      <c r="I35"/>
    </row>
    <row r="36" spans="7:9" x14ac:dyDescent="0.3">
      <c r="G36"/>
      <c r="I36"/>
    </row>
    <row r="37" spans="7:9" x14ac:dyDescent="0.3">
      <c r="G37"/>
      <c r="I37"/>
    </row>
    <row r="38" spans="7:9" x14ac:dyDescent="0.3">
      <c r="G38"/>
      <c r="I38"/>
    </row>
    <row r="39" spans="7:9" x14ac:dyDescent="0.3">
      <c r="G39"/>
      <c r="I39"/>
    </row>
    <row r="40" spans="7:9" x14ac:dyDescent="0.3">
      <c r="G40"/>
      <c r="I40"/>
    </row>
    <row r="41" spans="7:9" x14ac:dyDescent="0.3">
      <c r="G41"/>
      <c r="I41"/>
    </row>
    <row r="42" spans="7:9" x14ac:dyDescent="0.3">
      <c r="G42"/>
      <c r="I42"/>
    </row>
    <row r="43" spans="7:9" x14ac:dyDescent="0.3">
      <c r="G43"/>
      <c r="I43"/>
    </row>
    <row r="44" spans="7:9" x14ac:dyDescent="0.3">
      <c r="G44"/>
      <c r="I44"/>
    </row>
    <row r="45" spans="7:9" x14ac:dyDescent="0.3">
      <c r="G45"/>
      <c r="I45"/>
    </row>
    <row r="46" spans="7:9" x14ac:dyDescent="0.3">
      <c r="G46"/>
      <c r="I46"/>
    </row>
    <row r="47" spans="7:9" x14ac:dyDescent="0.3">
      <c r="G47"/>
      <c r="I47"/>
    </row>
    <row r="48" spans="7:9" x14ac:dyDescent="0.3">
      <c r="G48"/>
      <c r="I48"/>
    </row>
    <row r="49" spans="7:9" x14ac:dyDescent="0.3">
      <c r="G49"/>
      <c r="I49"/>
    </row>
    <row r="50" spans="7:9" x14ac:dyDescent="0.3">
      <c r="G50"/>
      <c r="I50"/>
    </row>
    <row r="51" spans="7:9" x14ac:dyDescent="0.3">
      <c r="G51"/>
      <c r="I51"/>
    </row>
    <row r="52" spans="7:9" x14ac:dyDescent="0.3">
      <c r="G52"/>
      <c r="I52"/>
    </row>
    <row r="53" spans="7:9" x14ac:dyDescent="0.3">
      <c r="G53"/>
      <c r="I53"/>
    </row>
    <row r="54" spans="7:9" x14ac:dyDescent="0.3">
      <c r="G54"/>
      <c r="I54"/>
    </row>
    <row r="55" spans="7:9" x14ac:dyDescent="0.3">
      <c r="G55"/>
      <c r="I55"/>
    </row>
    <row r="56" spans="7:9" x14ac:dyDescent="0.3">
      <c r="G56"/>
      <c r="I56"/>
    </row>
    <row r="57" spans="7:9" x14ac:dyDescent="0.3">
      <c r="G57"/>
      <c r="I57"/>
    </row>
    <row r="58" spans="7:9" x14ac:dyDescent="0.3">
      <c r="G58"/>
      <c r="I58"/>
    </row>
    <row r="59" spans="7:9" x14ac:dyDescent="0.3">
      <c r="G59"/>
      <c r="I59"/>
    </row>
    <row r="60" spans="7:9" x14ac:dyDescent="0.3">
      <c r="G60"/>
      <c r="I60"/>
    </row>
    <row r="61" spans="7:9" x14ac:dyDescent="0.3">
      <c r="G61"/>
      <c r="I61"/>
    </row>
    <row r="62" spans="7:9" x14ac:dyDescent="0.3">
      <c r="G62"/>
      <c r="I62"/>
    </row>
    <row r="63" spans="7:9" x14ac:dyDescent="0.3">
      <c r="G63"/>
      <c r="I63"/>
    </row>
    <row r="64" spans="7:9" x14ac:dyDescent="0.3">
      <c r="G64"/>
      <c r="I64"/>
    </row>
    <row r="65" spans="7:9" x14ac:dyDescent="0.3">
      <c r="G65"/>
      <c r="I65"/>
    </row>
    <row r="66" spans="7:9" x14ac:dyDescent="0.3">
      <c r="G66"/>
      <c r="I66"/>
    </row>
    <row r="67" spans="7:9" x14ac:dyDescent="0.3">
      <c r="G67"/>
      <c r="I67"/>
    </row>
    <row r="68" spans="7:9" x14ac:dyDescent="0.3">
      <c r="G68"/>
      <c r="I68"/>
    </row>
    <row r="69" spans="7:9" x14ac:dyDescent="0.3">
      <c r="G69"/>
      <c r="I69"/>
    </row>
    <row r="70" spans="7:9" x14ac:dyDescent="0.3">
      <c r="G70"/>
      <c r="I70"/>
    </row>
    <row r="71" spans="7:9" x14ac:dyDescent="0.3">
      <c r="G71"/>
      <c r="I71"/>
    </row>
    <row r="72" spans="7:9" x14ac:dyDescent="0.3">
      <c r="G72"/>
      <c r="I72"/>
    </row>
    <row r="73" spans="7:9" x14ac:dyDescent="0.3">
      <c r="G73"/>
      <c r="I73"/>
    </row>
    <row r="74" spans="7:9" x14ac:dyDescent="0.3">
      <c r="G74"/>
      <c r="I74"/>
    </row>
    <row r="75" spans="7:9" x14ac:dyDescent="0.3">
      <c r="G75"/>
      <c r="I75"/>
    </row>
    <row r="76" spans="7:9" x14ac:dyDescent="0.3">
      <c r="G76"/>
      <c r="I76"/>
    </row>
    <row r="77" spans="7:9" x14ac:dyDescent="0.3">
      <c r="G77"/>
      <c r="I77"/>
    </row>
    <row r="78" spans="7:9" x14ac:dyDescent="0.3">
      <c r="G78"/>
      <c r="I78"/>
    </row>
    <row r="79" spans="7:9" x14ac:dyDescent="0.3">
      <c r="G79"/>
      <c r="I79"/>
    </row>
    <row r="80" spans="7:9" x14ac:dyDescent="0.3">
      <c r="G80"/>
      <c r="I80"/>
    </row>
    <row r="81" spans="7:9" x14ac:dyDescent="0.3">
      <c r="G81"/>
      <c r="I81"/>
    </row>
    <row r="82" spans="7:9" x14ac:dyDescent="0.3">
      <c r="G82"/>
      <c r="I82"/>
    </row>
    <row r="83" spans="7:9" x14ac:dyDescent="0.3">
      <c r="G83"/>
      <c r="I83"/>
    </row>
    <row r="84" spans="7:9" x14ac:dyDescent="0.3">
      <c r="G84"/>
      <c r="I84"/>
    </row>
    <row r="85" spans="7:9" x14ac:dyDescent="0.3">
      <c r="G85"/>
      <c r="I85"/>
    </row>
    <row r="86" spans="7:9" x14ac:dyDescent="0.3">
      <c r="G86"/>
      <c r="I86"/>
    </row>
    <row r="87" spans="7:9" x14ac:dyDescent="0.3">
      <c r="G87"/>
      <c r="I87"/>
    </row>
    <row r="88" spans="7:9" x14ac:dyDescent="0.3">
      <c r="G88"/>
      <c r="I88"/>
    </row>
    <row r="89" spans="7:9" x14ac:dyDescent="0.3">
      <c r="G89"/>
      <c r="I89"/>
    </row>
    <row r="90" spans="7:9" x14ac:dyDescent="0.3">
      <c r="G90"/>
      <c r="I90"/>
    </row>
    <row r="91" spans="7:9" x14ac:dyDescent="0.3">
      <c r="G91"/>
      <c r="I91"/>
    </row>
    <row r="92" spans="7:9" x14ac:dyDescent="0.3">
      <c r="G92"/>
      <c r="I92"/>
    </row>
    <row r="93" spans="7:9" x14ac:dyDescent="0.3">
      <c r="G93"/>
      <c r="I93"/>
    </row>
    <row r="94" spans="7:9" x14ac:dyDescent="0.3">
      <c r="G94"/>
      <c r="I94"/>
    </row>
    <row r="95" spans="7:9" x14ac:dyDescent="0.3">
      <c r="G95"/>
      <c r="I95"/>
    </row>
    <row r="96" spans="7:9" x14ac:dyDescent="0.3">
      <c r="G96"/>
      <c r="I96"/>
    </row>
    <row r="97" spans="7:9" x14ac:dyDescent="0.3">
      <c r="G97"/>
      <c r="I97"/>
    </row>
    <row r="98" spans="7:9" x14ac:dyDescent="0.3">
      <c r="G98"/>
      <c r="I98"/>
    </row>
    <row r="99" spans="7:9" x14ac:dyDescent="0.3">
      <c r="G99"/>
      <c r="I99"/>
    </row>
    <row r="100" spans="7:9" x14ac:dyDescent="0.3">
      <c r="G100"/>
      <c r="I100"/>
    </row>
    <row r="101" spans="7:9" x14ac:dyDescent="0.3">
      <c r="G101"/>
      <c r="I101"/>
    </row>
    <row r="102" spans="7:9" x14ac:dyDescent="0.3">
      <c r="G102"/>
      <c r="I102"/>
    </row>
    <row r="103" spans="7:9" x14ac:dyDescent="0.3">
      <c r="G103"/>
      <c r="I103"/>
    </row>
    <row r="104" spans="7:9" x14ac:dyDescent="0.3">
      <c r="G104"/>
      <c r="I104"/>
    </row>
    <row r="105" spans="7:9" x14ac:dyDescent="0.3">
      <c r="G105"/>
      <c r="I105"/>
    </row>
    <row r="106" spans="7:9" x14ac:dyDescent="0.3">
      <c r="G106"/>
      <c r="I106"/>
    </row>
    <row r="107" spans="7:9" x14ac:dyDescent="0.3">
      <c r="G107"/>
      <c r="I107"/>
    </row>
    <row r="108" spans="7:9" x14ac:dyDescent="0.3">
      <c r="G108"/>
      <c r="I108"/>
    </row>
    <row r="109" spans="7:9" x14ac:dyDescent="0.3">
      <c r="G109"/>
      <c r="I109"/>
    </row>
    <row r="110" spans="7:9" x14ac:dyDescent="0.3">
      <c r="G110"/>
      <c r="I110"/>
    </row>
    <row r="111" spans="7:9" x14ac:dyDescent="0.3">
      <c r="G111"/>
      <c r="I111"/>
    </row>
    <row r="112" spans="7:9" x14ac:dyDescent="0.3">
      <c r="G112"/>
      <c r="I112"/>
    </row>
    <row r="113" spans="7:9" x14ac:dyDescent="0.3">
      <c r="G113"/>
      <c r="I113"/>
    </row>
    <row r="114" spans="7:9" x14ac:dyDescent="0.3">
      <c r="G114"/>
      <c r="I114"/>
    </row>
    <row r="115" spans="7:9" x14ac:dyDescent="0.3">
      <c r="G115"/>
      <c r="I115"/>
    </row>
    <row r="116" spans="7:9" x14ac:dyDescent="0.3">
      <c r="G116"/>
      <c r="I116"/>
    </row>
    <row r="117" spans="7:9" x14ac:dyDescent="0.3">
      <c r="G117"/>
      <c r="I117"/>
    </row>
    <row r="118" spans="7:9" x14ac:dyDescent="0.3">
      <c r="G118"/>
      <c r="I118"/>
    </row>
    <row r="119" spans="7:9" x14ac:dyDescent="0.3">
      <c r="G119"/>
      <c r="I119"/>
    </row>
    <row r="120" spans="7:9" x14ac:dyDescent="0.3">
      <c r="G120"/>
      <c r="I120"/>
    </row>
    <row r="121" spans="7:9" x14ac:dyDescent="0.3">
      <c r="G121"/>
      <c r="I121"/>
    </row>
    <row r="122" spans="7:9" x14ac:dyDescent="0.3">
      <c r="G122"/>
      <c r="I122"/>
    </row>
    <row r="123" spans="7:9" x14ac:dyDescent="0.3">
      <c r="G123"/>
      <c r="I123"/>
    </row>
    <row r="124" spans="7:9" x14ac:dyDescent="0.3">
      <c r="G124"/>
      <c r="I124"/>
    </row>
    <row r="125" spans="7:9" x14ac:dyDescent="0.3">
      <c r="G125"/>
      <c r="I125"/>
    </row>
    <row r="126" spans="7:9" x14ac:dyDescent="0.3">
      <c r="G126"/>
      <c r="I126"/>
    </row>
    <row r="127" spans="7:9" x14ac:dyDescent="0.3">
      <c r="G127"/>
      <c r="I127"/>
    </row>
    <row r="128" spans="7:9" x14ac:dyDescent="0.3">
      <c r="G128"/>
      <c r="I128"/>
    </row>
    <row r="129" spans="7:9" x14ac:dyDescent="0.3">
      <c r="G129"/>
      <c r="I129"/>
    </row>
    <row r="130" spans="7:9" x14ac:dyDescent="0.3">
      <c r="G130"/>
      <c r="I130"/>
    </row>
    <row r="131" spans="7:9" x14ac:dyDescent="0.3">
      <c r="G131"/>
      <c r="I131"/>
    </row>
    <row r="132" spans="7:9" x14ac:dyDescent="0.3">
      <c r="G132"/>
      <c r="I132"/>
    </row>
    <row r="133" spans="7:9" x14ac:dyDescent="0.3">
      <c r="G133"/>
      <c r="I133"/>
    </row>
    <row r="134" spans="7:9" x14ac:dyDescent="0.3">
      <c r="G134"/>
      <c r="I134"/>
    </row>
    <row r="135" spans="7:9" x14ac:dyDescent="0.3">
      <c r="G135"/>
      <c r="I135"/>
    </row>
    <row r="136" spans="7:9" x14ac:dyDescent="0.3">
      <c r="G136"/>
      <c r="I136"/>
    </row>
    <row r="137" spans="7:9" x14ac:dyDescent="0.3">
      <c r="G137"/>
      <c r="I137"/>
    </row>
    <row r="138" spans="7:9" x14ac:dyDescent="0.3">
      <c r="G138"/>
      <c r="I138"/>
    </row>
    <row r="139" spans="7:9" x14ac:dyDescent="0.3">
      <c r="G139"/>
      <c r="I139"/>
    </row>
    <row r="140" spans="7:9" x14ac:dyDescent="0.3">
      <c r="G140"/>
      <c r="I140"/>
    </row>
    <row r="141" spans="7:9" x14ac:dyDescent="0.3">
      <c r="G141"/>
      <c r="I141"/>
    </row>
    <row r="142" spans="7:9" x14ac:dyDescent="0.3">
      <c r="G142"/>
      <c r="I142"/>
    </row>
  </sheetData>
  <mergeCells count="2">
    <mergeCell ref="J1:O1"/>
    <mergeCell ref="A1:F1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3">
    <tabColor theme="7" tint="0.59999389629810485"/>
  </sheetPr>
  <dimension ref="A1:O605"/>
  <sheetViews>
    <sheetView topLeftCell="A49" zoomScaleNormal="100" workbookViewId="0">
      <selection activeCell="H20" sqref="H20"/>
    </sheetView>
  </sheetViews>
  <sheetFormatPr defaultRowHeight="14.4" x14ac:dyDescent="0.3"/>
  <cols>
    <col min="1" max="1" width="30.5546875" customWidth="1"/>
    <col min="2" max="2" width="21.44140625" customWidth="1"/>
    <col min="3" max="3" width="9.44140625" customWidth="1"/>
    <col min="4" max="4" width="13.44140625" customWidth="1"/>
    <col min="5" max="5" width="6.5546875" customWidth="1"/>
    <col min="6" max="6" width="6.5546875" style="257" customWidth="1"/>
    <col min="7" max="7" width="1.44140625" style="180" customWidth="1"/>
    <col min="8" max="8" width="78.44140625" customWidth="1"/>
    <col min="9" max="9" width="1.44140625" style="182" customWidth="1"/>
    <col min="10" max="10" width="23.5546875" customWidth="1"/>
    <col min="11" max="11" width="20.44140625" customWidth="1"/>
    <col min="12" max="14" width="11.5546875" customWidth="1"/>
    <col min="15" max="15" width="10.5546875" customWidth="1"/>
    <col min="16" max="16" width="35.44140625" customWidth="1"/>
  </cols>
  <sheetData>
    <row r="1" spans="1:15" ht="15" thickBot="1" x14ac:dyDescent="0.35">
      <c r="A1" s="457" t="s">
        <v>1859</v>
      </c>
      <c r="B1" s="457"/>
      <c r="C1" s="457"/>
      <c r="D1" s="457"/>
      <c r="E1" s="457"/>
      <c r="F1" s="457"/>
      <c r="G1" s="255"/>
      <c r="H1" s="183" t="s">
        <v>1829</v>
      </c>
      <c r="I1" s="254"/>
      <c r="J1" s="456" t="s">
        <v>1861</v>
      </c>
      <c r="K1" s="456"/>
      <c r="L1" s="456"/>
      <c r="M1" s="456"/>
      <c r="N1" s="456"/>
      <c r="O1" s="456"/>
    </row>
    <row r="2" spans="1:15" ht="15" thickBot="1" x14ac:dyDescent="0.35">
      <c r="A2" s="263" t="s">
        <v>1853</v>
      </c>
      <c r="B2" s="262" t="s">
        <v>1712</v>
      </c>
      <c r="C2" s="262" t="s">
        <v>1714</v>
      </c>
      <c r="D2" s="262" t="s">
        <v>1713</v>
      </c>
      <c r="E2" s="261" t="s">
        <v>26</v>
      </c>
      <c r="F2" s="269" t="s">
        <v>1852</v>
      </c>
      <c r="G2" s="266"/>
      <c r="H2" s="265" t="s">
        <v>1826</v>
      </c>
      <c r="I2" s="264"/>
      <c r="J2" s="263" t="s">
        <v>1853</v>
      </c>
      <c r="K2" s="262" t="s">
        <v>1856</v>
      </c>
      <c r="L2" s="262" t="s">
        <v>1714</v>
      </c>
      <c r="M2" s="262" t="s">
        <v>1713</v>
      </c>
      <c r="N2" s="261" t="s">
        <v>26</v>
      </c>
      <c r="O2" s="261" t="s">
        <v>1852</v>
      </c>
    </row>
    <row r="3" spans="1:15" x14ac:dyDescent="0.3">
      <c r="A3" s="186" t="s">
        <v>1854</v>
      </c>
      <c r="B3" s="187"/>
      <c r="C3" s="187"/>
      <c r="D3" s="187"/>
      <c r="E3" s="187"/>
      <c r="F3" s="196"/>
      <c r="G3" s="188"/>
      <c r="H3" s="187"/>
      <c r="I3" s="189"/>
      <c r="J3" s="3"/>
      <c r="K3" s="187"/>
      <c r="L3" s="187"/>
      <c r="M3" s="187"/>
      <c r="N3" s="187"/>
      <c r="O3" s="198"/>
    </row>
    <row r="4" spans="1:15" x14ac:dyDescent="0.3">
      <c r="A4" s="190" t="s">
        <v>1959</v>
      </c>
      <c r="B4" s="3" t="s">
        <v>1855</v>
      </c>
      <c r="C4" s="3" t="s">
        <v>2985</v>
      </c>
      <c r="D4" s="3" t="s">
        <v>1775</v>
      </c>
      <c r="E4" s="3" t="s">
        <v>1777</v>
      </c>
      <c r="F4" s="150">
        <v>0</v>
      </c>
      <c r="G4" s="53"/>
      <c r="H4" s="3" t="s">
        <v>1860</v>
      </c>
      <c r="I4" s="191"/>
      <c r="J4" s="268" t="s">
        <v>1477</v>
      </c>
      <c r="K4" s="8" t="s">
        <v>1857</v>
      </c>
      <c r="L4" s="8" t="s">
        <v>1807</v>
      </c>
      <c r="M4" s="3"/>
      <c r="N4" s="3"/>
      <c r="O4" s="199"/>
    </row>
    <row r="5" spans="1:15" x14ac:dyDescent="0.3">
      <c r="A5" s="190" t="s">
        <v>1960</v>
      </c>
      <c r="B5" s="3" t="s">
        <v>1855</v>
      </c>
      <c r="C5" s="3" t="s">
        <v>2985</v>
      </c>
      <c r="D5" s="3" t="s">
        <v>1775</v>
      </c>
      <c r="E5" s="3" t="s">
        <v>1777</v>
      </c>
      <c r="F5" s="150">
        <v>0</v>
      </c>
      <c r="G5" s="53"/>
      <c r="H5" s="3" t="s">
        <v>1860</v>
      </c>
      <c r="I5" s="191"/>
      <c r="J5" s="268" t="s">
        <v>1472</v>
      </c>
      <c r="K5" s="8" t="s">
        <v>1857</v>
      </c>
      <c r="L5" s="8" t="s">
        <v>1807</v>
      </c>
      <c r="M5" s="3"/>
      <c r="N5" s="3"/>
      <c r="O5" s="199"/>
    </row>
    <row r="6" spans="1:15" x14ac:dyDescent="0.3">
      <c r="A6" s="190" t="s">
        <v>1961</v>
      </c>
      <c r="B6" s="3" t="s">
        <v>1855</v>
      </c>
      <c r="C6" s="3" t="s">
        <v>2985</v>
      </c>
      <c r="D6" s="3" t="s">
        <v>1775</v>
      </c>
      <c r="E6" s="3" t="s">
        <v>1777</v>
      </c>
      <c r="F6" s="150">
        <v>0</v>
      </c>
      <c r="G6" s="53"/>
      <c r="H6" s="3" t="s">
        <v>1860</v>
      </c>
      <c r="I6" s="191"/>
      <c r="J6" s="268" t="s">
        <v>1473</v>
      </c>
      <c r="K6" s="8" t="s">
        <v>1857</v>
      </c>
      <c r="L6" s="8" t="s">
        <v>1807</v>
      </c>
      <c r="M6" s="3"/>
      <c r="N6" s="3"/>
      <c r="O6" s="199"/>
    </row>
    <row r="7" spans="1:15" x14ac:dyDescent="0.3">
      <c r="A7" s="190" t="s">
        <v>1962</v>
      </c>
      <c r="B7" s="3" t="s">
        <v>1855</v>
      </c>
      <c r="C7" s="3" t="s">
        <v>2985</v>
      </c>
      <c r="D7" s="3" t="s">
        <v>1775</v>
      </c>
      <c r="E7" s="3" t="s">
        <v>1777</v>
      </c>
      <c r="F7" s="150">
        <v>0</v>
      </c>
      <c r="G7" s="53"/>
      <c r="H7" s="3" t="s">
        <v>1860</v>
      </c>
      <c r="I7" s="191"/>
      <c r="J7" s="268" t="s">
        <v>1475</v>
      </c>
      <c r="K7" s="8" t="s">
        <v>1857</v>
      </c>
      <c r="L7" s="8" t="s">
        <v>1807</v>
      </c>
      <c r="M7" s="3"/>
      <c r="N7" s="3"/>
      <c r="O7" s="199"/>
    </row>
    <row r="8" spans="1:15" x14ac:dyDescent="0.3">
      <c r="A8" s="190" t="s">
        <v>1963</v>
      </c>
      <c r="B8" s="3" t="s">
        <v>1855</v>
      </c>
      <c r="C8" s="3" t="s">
        <v>2985</v>
      </c>
      <c r="D8" s="3" t="s">
        <v>1775</v>
      </c>
      <c r="E8" s="3" t="s">
        <v>1777</v>
      </c>
      <c r="F8" s="150">
        <v>0</v>
      </c>
      <c r="G8" s="53"/>
      <c r="H8" s="3" t="s">
        <v>1860</v>
      </c>
      <c r="I8" s="191"/>
      <c r="J8" s="268" t="s">
        <v>1476</v>
      </c>
      <c r="K8" s="8" t="s">
        <v>1857</v>
      </c>
      <c r="L8" s="8" t="s">
        <v>1807</v>
      </c>
      <c r="M8" s="3"/>
      <c r="N8" s="3"/>
      <c r="O8" s="199"/>
    </row>
    <row r="9" spans="1:15" x14ac:dyDescent="0.3">
      <c r="A9" s="3" t="s">
        <v>1964</v>
      </c>
      <c r="B9" s="3" t="s">
        <v>1855</v>
      </c>
      <c r="C9" s="3" t="s">
        <v>2985</v>
      </c>
      <c r="D9" s="3" t="s">
        <v>1775</v>
      </c>
      <c r="E9" s="3" t="s">
        <v>1777</v>
      </c>
      <c r="F9" s="150">
        <v>0</v>
      </c>
      <c r="G9" s="53"/>
      <c r="H9" s="3" t="s">
        <v>1860</v>
      </c>
      <c r="I9" s="191"/>
      <c r="J9" s="268" t="s">
        <v>1474</v>
      </c>
      <c r="K9" s="8" t="s">
        <v>1857</v>
      </c>
      <c r="L9" s="8" t="s">
        <v>1807</v>
      </c>
      <c r="M9" s="3"/>
      <c r="N9" s="3"/>
      <c r="O9" s="199"/>
    </row>
    <row r="10" spans="1:15" x14ac:dyDescent="0.3">
      <c r="A10" s="304" t="s">
        <v>2809</v>
      </c>
      <c r="B10" s="304" t="s">
        <v>1855</v>
      </c>
      <c r="C10" s="8" t="s">
        <v>2985</v>
      </c>
      <c r="D10" s="304" t="s">
        <v>1775</v>
      </c>
      <c r="E10" s="304" t="s">
        <v>1777</v>
      </c>
      <c r="F10" s="305">
        <v>0</v>
      </c>
      <c r="G10" s="53"/>
      <c r="H10" s="8" t="s">
        <v>3127</v>
      </c>
      <c r="I10" s="191"/>
      <c r="J10" s="3"/>
      <c r="K10" s="8"/>
      <c r="L10" s="8"/>
      <c r="M10" s="3"/>
      <c r="N10" s="3"/>
      <c r="O10" s="199"/>
    </row>
    <row r="11" spans="1:15" ht="15" thickBot="1" x14ac:dyDescent="0.35">
      <c r="A11" s="307" t="s">
        <v>3153</v>
      </c>
      <c r="B11" s="304" t="s">
        <v>1855</v>
      </c>
      <c r="C11" s="8" t="s">
        <v>2985</v>
      </c>
      <c r="D11" s="304" t="s">
        <v>1775</v>
      </c>
      <c r="E11" s="304" t="s">
        <v>1777</v>
      </c>
      <c r="F11" s="305">
        <v>0</v>
      </c>
      <c r="G11" s="53"/>
      <c r="H11" s="8" t="s">
        <v>3154</v>
      </c>
      <c r="I11" s="191"/>
      <c r="J11" s="282"/>
      <c r="K11" s="282"/>
      <c r="L11" s="282"/>
      <c r="M11" s="193"/>
      <c r="N11" s="193"/>
      <c r="O11" s="200"/>
    </row>
    <row r="12" spans="1:15" x14ac:dyDescent="0.3">
      <c r="A12" s="186" t="s">
        <v>2163</v>
      </c>
      <c r="B12" s="187"/>
      <c r="C12" s="187"/>
      <c r="D12" s="187"/>
      <c r="E12" s="187"/>
      <c r="F12" s="196"/>
      <c r="G12" s="188"/>
      <c r="H12" s="187"/>
      <c r="I12" s="189"/>
      <c r="J12" s="268"/>
      <c r="K12" s="8"/>
      <c r="L12" s="8"/>
      <c r="M12" s="3"/>
      <c r="N12" s="3"/>
      <c r="O12" s="199"/>
    </row>
    <row r="13" spans="1:15" x14ac:dyDescent="0.3">
      <c r="A13" s="286" t="s">
        <v>2074</v>
      </c>
      <c r="B13" s="8" t="s">
        <v>2076</v>
      </c>
      <c r="C13" s="8" t="s">
        <v>2985</v>
      </c>
      <c r="D13" s="8" t="s">
        <v>1775</v>
      </c>
      <c r="E13" s="8" t="s">
        <v>1777</v>
      </c>
      <c r="F13" s="149">
        <v>0</v>
      </c>
      <c r="G13" s="53"/>
      <c r="H13" s="8" t="s">
        <v>2075</v>
      </c>
      <c r="I13" s="191"/>
      <c r="J13" s="268"/>
      <c r="K13" s="8"/>
      <c r="L13" s="8"/>
      <c r="M13" s="3"/>
      <c r="N13" s="3"/>
      <c r="O13" s="199"/>
    </row>
    <row r="14" spans="1:15" x14ac:dyDescent="0.3">
      <c r="A14" s="318" t="s">
        <v>3253</v>
      </c>
      <c r="B14" s="8" t="s">
        <v>2076</v>
      </c>
      <c r="C14" s="8" t="s">
        <v>2985</v>
      </c>
      <c r="D14" s="8" t="s">
        <v>1775</v>
      </c>
      <c r="E14" s="8" t="s">
        <v>1777</v>
      </c>
      <c r="F14" s="149">
        <v>0</v>
      </c>
      <c r="G14" s="53"/>
      <c r="H14" s="8" t="s">
        <v>3259</v>
      </c>
      <c r="I14" s="191"/>
      <c r="J14" s="268"/>
      <c r="K14" s="8"/>
      <c r="L14" s="8"/>
      <c r="M14" s="3"/>
      <c r="N14" s="3"/>
      <c r="O14" s="199"/>
    </row>
    <row r="15" spans="1:15" x14ac:dyDescent="0.3">
      <c r="A15" s="318" t="s">
        <v>3244</v>
      </c>
      <c r="B15" s="8" t="s">
        <v>2076</v>
      </c>
      <c r="C15" s="8" t="s">
        <v>2985</v>
      </c>
      <c r="D15" s="8" t="s">
        <v>1775</v>
      </c>
      <c r="E15" s="8" t="s">
        <v>1777</v>
      </c>
      <c r="F15" s="149">
        <v>0</v>
      </c>
      <c r="G15" s="53"/>
      <c r="H15" s="8" t="s">
        <v>2077</v>
      </c>
      <c r="I15" s="191"/>
      <c r="J15" s="268"/>
      <c r="K15" s="8"/>
      <c r="L15" s="8"/>
      <c r="M15" s="3"/>
      <c r="N15" s="3"/>
      <c r="O15" s="199"/>
    </row>
    <row r="16" spans="1:15" x14ac:dyDescent="0.3">
      <c r="A16" s="318" t="s">
        <v>3243</v>
      </c>
      <c r="B16" s="8" t="s">
        <v>2076</v>
      </c>
      <c r="C16" s="8" t="s">
        <v>2985</v>
      </c>
      <c r="D16" s="8" t="s">
        <v>1775</v>
      </c>
      <c r="E16" s="8" t="s">
        <v>1777</v>
      </c>
      <c r="F16" s="149">
        <v>0</v>
      </c>
      <c r="G16" s="53"/>
      <c r="H16" s="8" t="s">
        <v>2078</v>
      </c>
      <c r="I16" s="191"/>
      <c r="J16" s="268"/>
      <c r="K16" s="8"/>
      <c r="L16" s="8"/>
      <c r="M16" s="3"/>
      <c r="N16" s="3"/>
      <c r="O16" s="199"/>
    </row>
    <row r="17" spans="1:15" x14ac:dyDescent="0.3">
      <c r="A17" s="318" t="s">
        <v>3254</v>
      </c>
      <c r="B17" s="8" t="s">
        <v>2076</v>
      </c>
      <c r="C17" s="8" t="s">
        <v>2985</v>
      </c>
      <c r="D17" s="8" t="s">
        <v>1775</v>
      </c>
      <c r="E17" s="8" t="s">
        <v>1777</v>
      </c>
      <c r="F17" s="149">
        <v>0</v>
      </c>
      <c r="G17" s="53"/>
      <c r="H17" s="8" t="s">
        <v>3260</v>
      </c>
      <c r="I17" s="191"/>
      <c r="J17" s="268"/>
      <c r="K17" s="8"/>
      <c r="L17" s="8"/>
      <c r="M17" s="3"/>
      <c r="N17" s="3"/>
      <c r="O17" s="199"/>
    </row>
    <row r="18" spans="1:15" x14ac:dyDescent="0.3">
      <c r="A18" s="288" t="s">
        <v>2079</v>
      </c>
      <c r="B18" s="8" t="s">
        <v>2080</v>
      </c>
      <c r="C18" s="8" t="s">
        <v>2985</v>
      </c>
      <c r="D18" s="8" t="s">
        <v>1775</v>
      </c>
      <c r="E18" s="8" t="s">
        <v>1777</v>
      </c>
      <c r="F18" s="149">
        <v>0</v>
      </c>
      <c r="G18" s="53"/>
      <c r="H18" s="8" t="s">
        <v>2081</v>
      </c>
      <c r="I18" s="191"/>
      <c r="J18" s="268"/>
      <c r="K18" s="8"/>
      <c r="L18" s="8"/>
      <c r="M18" s="3"/>
      <c r="N18" s="3"/>
      <c r="O18" s="199"/>
    </row>
    <row r="19" spans="1:15" x14ac:dyDescent="0.3">
      <c r="A19" s="288" t="s">
        <v>2082</v>
      </c>
      <c r="B19" s="8" t="s">
        <v>2080</v>
      </c>
      <c r="C19" s="8" t="s">
        <v>2985</v>
      </c>
      <c r="D19" s="8" t="s">
        <v>1776</v>
      </c>
      <c r="E19" s="8" t="s">
        <v>1777</v>
      </c>
      <c r="F19" s="149">
        <v>0</v>
      </c>
      <c r="G19" s="53"/>
      <c r="H19" s="8" t="s">
        <v>2083</v>
      </c>
      <c r="I19" s="191"/>
      <c r="J19" s="268"/>
      <c r="K19" s="8"/>
      <c r="L19" s="8"/>
      <c r="M19" s="3"/>
      <c r="N19" s="3"/>
      <c r="O19" s="199"/>
    </row>
    <row r="20" spans="1:15" x14ac:dyDescent="0.3">
      <c r="A20" s="288" t="s">
        <v>2084</v>
      </c>
      <c r="B20" s="8" t="s">
        <v>2080</v>
      </c>
      <c r="C20" s="8" t="s">
        <v>2985</v>
      </c>
      <c r="D20" s="8" t="s">
        <v>1776</v>
      </c>
      <c r="E20" s="8" t="s">
        <v>1777</v>
      </c>
      <c r="F20" s="149">
        <v>0</v>
      </c>
      <c r="G20" s="53"/>
      <c r="H20" s="8" t="s">
        <v>2085</v>
      </c>
      <c r="I20" s="191"/>
      <c r="J20" s="268"/>
      <c r="K20" s="8"/>
      <c r="L20" s="8"/>
      <c r="M20" s="3"/>
      <c r="N20" s="3"/>
      <c r="O20" s="199"/>
    </row>
    <row r="21" spans="1:15" x14ac:dyDescent="0.3">
      <c r="A21" s="288" t="s">
        <v>2086</v>
      </c>
      <c r="B21" s="8" t="s">
        <v>2076</v>
      </c>
      <c r="C21" s="8" t="s">
        <v>2985</v>
      </c>
      <c r="D21" s="8" t="s">
        <v>1775</v>
      </c>
      <c r="E21" s="8" t="s">
        <v>1777</v>
      </c>
      <c r="F21" s="149">
        <v>0</v>
      </c>
      <c r="G21" s="53"/>
      <c r="H21" s="8" t="s">
        <v>2164</v>
      </c>
      <c r="I21" s="191"/>
      <c r="J21" s="268"/>
      <c r="K21" s="8"/>
      <c r="L21" s="8"/>
      <c r="M21" s="3"/>
      <c r="N21" s="3"/>
      <c r="O21" s="199"/>
    </row>
    <row r="22" spans="1:15" x14ac:dyDescent="0.3">
      <c r="A22" s="286" t="s">
        <v>2707</v>
      </c>
      <c r="B22" s="8" t="s">
        <v>2076</v>
      </c>
      <c r="C22" s="8" t="s">
        <v>2985</v>
      </c>
      <c r="D22" s="8" t="s">
        <v>1775</v>
      </c>
      <c r="E22" s="8" t="s">
        <v>1777</v>
      </c>
      <c r="F22" s="149">
        <v>0</v>
      </c>
      <c r="G22" s="53"/>
      <c r="H22" s="8" t="s">
        <v>2703</v>
      </c>
      <c r="I22" s="191"/>
      <c r="J22" s="268"/>
      <c r="K22" s="8"/>
      <c r="L22" s="8"/>
      <c r="M22" s="3"/>
      <c r="N22" s="3"/>
      <c r="O22" s="199"/>
    </row>
    <row r="23" spans="1:15" x14ac:dyDescent="0.3">
      <c r="A23" s="286" t="s">
        <v>2708</v>
      </c>
      <c r="B23" s="8" t="s">
        <v>2076</v>
      </c>
      <c r="C23" s="8" t="s">
        <v>2985</v>
      </c>
      <c r="D23" s="8" t="s">
        <v>1775</v>
      </c>
      <c r="E23" s="8" t="s">
        <v>1777</v>
      </c>
      <c r="F23" s="149">
        <v>0</v>
      </c>
      <c r="G23" s="53"/>
      <c r="H23" s="8" t="s">
        <v>2705</v>
      </c>
      <c r="I23" s="191"/>
      <c r="J23" s="268"/>
      <c r="K23" s="8"/>
      <c r="L23" s="8"/>
      <c r="M23" s="3"/>
      <c r="N23" s="3"/>
      <c r="O23" s="199"/>
    </row>
    <row r="24" spans="1:15" x14ac:dyDescent="0.3">
      <c r="A24" s="8" t="s">
        <v>2709</v>
      </c>
      <c r="B24" s="8" t="s">
        <v>2076</v>
      </c>
      <c r="C24" s="8" t="s">
        <v>2985</v>
      </c>
      <c r="D24" s="8" t="s">
        <v>1775</v>
      </c>
      <c r="E24" s="8" t="s">
        <v>1777</v>
      </c>
      <c r="F24" s="149">
        <v>0</v>
      </c>
      <c r="G24" s="53"/>
      <c r="H24" s="8" t="s">
        <v>2706</v>
      </c>
      <c r="I24" s="191"/>
      <c r="J24" s="268"/>
      <c r="K24" s="8"/>
      <c r="L24" s="8"/>
      <c r="M24" s="3"/>
      <c r="N24" s="3"/>
      <c r="O24" s="199"/>
    </row>
    <row r="25" spans="1:15" x14ac:dyDescent="0.3">
      <c r="A25" s="8" t="s">
        <v>2712</v>
      </c>
      <c r="B25" s="8" t="s">
        <v>2076</v>
      </c>
      <c r="C25" s="8" t="s">
        <v>2985</v>
      </c>
      <c r="D25" s="8" t="s">
        <v>1775</v>
      </c>
      <c r="E25" s="8" t="s">
        <v>1777</v>
      </c>
      <c r="F25" s="149">
        <v>0</v>
      </c>
      <c r="G25" s="53"/>
      <c r="H25" s="7" t="s">
        <v>3266</v>
      </c>
      <c r="I25" s="191"/>
      <c r="J25" s="268"/>
      <c r="K25" s="8"/>
      <c r="L25" s="8"/>
      <c r="M25" s="3"/>
      <c r="N25" s="3"/>
      <c r="O25" s="199"/>
    </row>
    <row r="26" spans="1:15" x14ac:dyDescent="0.3">
      <c r="A26" s="318" t="s">
        <v>3267</v>
      </c>
      <c r="B26" s="8" t="s">
        <v>2076</v>
      </c>
      <c r="C26" s="8" t="s">
        <v>2985</v>
      </c>
      <c r="D26" s="8" t="s">
        <v>1775</v>
      </c>
      <c r="E26" s="8" t="s">
        <v>1777</v>
      </c>
      <c r="F26" s="149">
        <v>0</v>
      </c>
      <c r="G26" s="53"/>
      <c r="H26" s="7" t="s">
        <v>3268</v>
      </c>
      <c r="I26" s="191"/>
      <c r="J26" s="268"/>
      <c r="K26" s="8"/>
      <c r="L26" s="8"/>
      <c r="M26" s="3"/>
      <c r="N26" s="3"/>
      <c r="O26" s="199"/>
    </row>
    <row r="27" spans="1:15" x14ac:dyDescent="0.3">
      <c r="A27" s="60" t="s">
        <v>3294</v>
      </c>
      <c r="B27" s="60" t="s">
        <v>2076</v>
      </c>
      <c r="C27" s="60" t="s">
        <v>2985</v>
      </c>
      <c r="D27" s="60" t="s">
        <v>1775</v>
      </c>
      <c r="E27" s="60" t="s">
        <v>1777</v>
      </c>
      <c r="F27" s="317">
        <v>0</v>
      </c>
      <c r="G27" s="53"/>
      <c r="H27" s="7" t="s">
        <v>3263</v>
      </c>
      <c r="I27" s="191"/>
      <c r="J27" s="268"/>
      <c r="K27" s="8"/>
      <c r="L27" s="8"/>
      <c r="M27" s="3"/>
      <c r="N27" s="3"/>
      <c r="O27" s="199"/>
    </row>
    <row r="28" spans="1:15" ht="15" thickBot="1" x14ac:dyDescent="0.35">
      <c r="A28" s="314" t="s">
        <v>3295</v>
      </c>
      <c r="B28" s="314" t="s">
        <v>2076</v>
      </c>
      <c r="C28" s="314" t="s">
        <v>2985</v>
      </c>
      <c r="D28" s="314" t="s">
        <v>1775</v>
      </c>
      <c r="E28" s="314" t="s">
        <v>1777</v>
      </c>
      <c r="F28" s="315">
        <v>0</v>
      </c>
      <c r="G28" s="53"/>
      <c r="H28" s="7" t="s">
        <v>3264</v>
      </c>
      <c r="I28" s="191"/>
      <c r="J28" s="268"/>
      <c r="K28" s="8"/>
      <c r="L28" s="8"/>
      <c r="M28" s="3"/>
      <c r="N28" s="3"/>
      <c r="O28" s="199"/>
    </row>
    <row r="29" spans="1:15" x14ac:dyDescent="0.3">
      <c r="A29" s="190" t="s">
        <v>2087</v>
      </c>
      <c r="B29" s="8"/>
      <c r="C29" s="8"/>
      <c r="D29" s="8"/>
      <c r="E29" s="8"/>
      <c r="F29" s="149"/>
      <c r="G29" s="53"/>
      <c r="H29" s="8"/>
      <c r="I29" s="191"/>
      <c r="J29" s="268"/>
      <c r="K29" s="8"/>
      <c r="L29" s="8"/>
      <c r="M29" s="3"/>
      <c r="N29" s="3"/>
      <c r="O29" s="199"/>
    </row>
    <row r="30" spans="1:15" x14ac:dyDescent="0.3">
      <c r="A30" s="245" t="s">
        <v>2088</v>
      </c>
      <c r="B30" s="8" t="s">
        <v>2089</v>
      </c>
      <c r="C30" s="8" t="s">
        <v>2985</v>
      </c>
      <c r="D30" s="8" t="s">
        <v>1775</v>
      </c>
      <c r="E30" s="8" t="s">
        <v>1777</v>
      </c>
      <c r="F30" s="149">
        <v>0</v>
      </c>
      <c r="G30" s="53"/>
      <c r="H30" s="8" t="s">
        <v>2090</v>
      </c>
      <c r="I30" s="191"/>
      <c r="J30" s="268"/>
      <c r="K30" s="8"/>
      <c r="L30" s="8"/>
      <c r="M30" s="3"/>
      <c r="N30" s="3"/>
      <c r="O30" s="199"/>
    </row>
    <row r="31" spans="1:15" x14ac:dyDescent="0.3">
      <c r="A31" s="288" t="s">
        <v>2091</v>
      </c>
      <c r="B31" s="8" t="s">
        <v>2089</v>
      </c>
      <c r="C31" s="8" t="s">
        <v>2985</v>
      </c>
      <c r="D31" s="8" t="s">
        <v>1775</v>
      </c>
      <c r="E31" s="8" t="s">
        <v>1777</v>
      </c>
      <c r="F31" s="149">
        <v>0</v>
      </c>
      <c r="G31" s="53"/>
      <c r="H31" s="8" t="s">
        <v>2092</v>
      </c>
      <c r="I31" s="191"/>
      <c r="J31" s="268"/>
      <c r="K31" s="8"/>
      <c r="L31" s="8"/>
      <c r="M31" s="3"/>
      <c r="N31" s="3"/>
      <c r="O31" s="199"/>
    </row>
    <row r="32" spans="1:15" x14ac:dyDescent="0.3">
      <c r="A32" s="289" t="s">
        <v>2093</v>
      </c>
      <c r="B32" s="290" t="s">
        <v>2089</v>
      </c>
      <c r="C32" s="290" t="s">
        <v>2985</v>
      </c>
      <c r="D32" s="290" t="s">
        <v>1775</v>
      </c>
      <c r="E32" s="290" t="s">
        <v>1777</v>
      </c>
      <c r="F32" s="294">
        <v>0</v>
      </c>
      <c r="G32" s="53"/>
      <c r="H32" s="8" t="s">
        <v>2094</v>
      </c>
      <c r="I32" s="191"/>
      <c r="J32" s="268"/>
      <c r="K32" s="8"/>
      <c r="L32" s="8"/>
      <c r="M32" s="3"/>
      <c r="N32" s="3"/>
      <c r="O32" s="199"/>
    </row>
    <row r="33" spans="1:15" x14ac:dyDescent="0.3">
      <c r="A33" s="291" t="s">
        <v>2095</v>
      </c>
      <c r="B33" s="292" t="s">
        <v>2089</v>
      </c>
      <c r="C33" s="8" t="s">
        <v>2985</v>
      </c>
      <c r="D33" s="292" t="s">
        <v>1775</v>
      </c>
      <c r="E33" s="292" t="s">
        <v>1777</v>
      </c>
      <c r="F33" s="295">
        <v>0</v>
      </c>
      <c r="G33" s="53"/>
      <c r="H33" s="8" t="s">
        <v>2096</v>
      </c>
      <c r="I33" s="191"/>
      <c r="J33" s="3"/>
      <c r="K33" s="8"/>
      <c r="L33" s="8"/>
      <c r="M33" s="3"/>
      <c r="N33" s="3"/>
      <c r="O33" s="199"/>
    </row>
    <row r="34" spans="1:15" x14ac:dyDescent="0.3">
      <c r="A34" s="288" t="s">
        <v>2097</v>
      </c>
      <c r="B34" s="8" t="s">
        <v>2089</v>
      </c>
      <c r="C34" s="8" t="s">
        <v>2985</v>
      </c>
      <c r="D34" s="8" t="s">
        <v>1776</v>
      </c>
      <c r="E34" s="8" t="s">
        <v>1777</v>
      </c>
      <c r="F34" s="149">
        <v>0</v>
      </c>
      <c r="G34" s="53"/>
      <c r="H34" s="8" t="s">
        <v>2098</v>
      </c>
      <c r="I34" s="191"/>
      <c r="J34" s="268"/>
      <c r="K34" s="8"/>
      <c r="L34" s="8"/>
      <c r="M34" s="3"/>
      <c r="N34" s="3"/>
      <c r="O34" s="199"/>
    </row>
    <row r="35" spans="1:15" x14ac:dyDescent="0.3">
      <c r="A35" s="288" t="s">
        <v>2099</v>
      </c>
      <c r="B35" s="8" t="s">
        <v>2089</v>
      </c>
      <c r="C35" s="8" t="s">
        <v>2985</v>
      </c>
      <c r="D35" s="8" t="s">
        <v>1776</v>
      </c>
      <c r="E35" s="8" t="s">
        <v>1777</v>
      </c>
      <c r="F35" s="149">
        <v>0</v>
      </c>
      <c r="G35" s="53"/>
      <c r="H35" s="8" t="s">
        <v>2100</v>
      </c>
      <c r="I35" s="191"/>
      <c r="J35" s="268"/>
      <c r="K35" s="8"/>
      <c r="L35" s="8"/>
      <c r="M35" s="3"/>
      <c r="N35" s="3"/>
      <c r="O35" s="199"/>
    </row>
    <row r="36" spans="1:15" ht="15.75" customHeight="1" x14ac:dyDescent="0.3">
      <c r="A36" s="288" t="s">
        <v>2101</v>
      </c>
      <c r="B36" s="8" t="s">
        <v>2089</v>
      </c>
      <c r="C36" s="8" t="s">
        <v>2985</v>
      </c>
      <c r="D36" s="8" t="s">
        <v>1775</v>
      </c>
      <c r="E36" s="8" t="s">
        <v>1777</v>
      </c>
      <c r="F36" s="149">
        <v>0</v>
      </c>
      <c r="G36" s="53"/>
      <c r="H36" s="238" t="s">
        <v>2732</v>
      </c>
      <c r="I36" s="191"/>
      <c r="J36" s="268"/>
      <c r="K36" s="8"/>
      <c r="L36" s="8"/>
      <c r="M36" s="3"/>
      <c r="N36" s="3"/>
      <c r="O36" s="199"/>
    </row>
    <row r="37" spans="1:15" x14ac:dyDescent="0.3">
      <c r="A37" s="288" t="s">
        <v>2102</v>
      </c>
      <c r="B37" s="8" t="s">
        <v>2089</v>
      </c>
      <c r="C37" s="8" t="s">
        <v>2985</v>
      </c>
      <c r="D37" s="8" t="s">
        <v>1775</v>
      </c>
      <c r="E37" s="8" t="s">
        <v>1777</v>
      </c>
      <c r="F37" s="149">
        <v>0</v>
      </c>
      <c r="G37" s="53"/>
      <c r="H37" s="8" t="s">
        <v>2103</v>
      </c>
      <c r="I37" s="191"/>
      <c r="J37" s="268"/>
      <c r="K37" s="8"/>
      <c r="L37" s="8"/>
      <c r="M37" s="3"/>
      <c r="N37" s="3"/>
      <c r="O37" s="199"/>
    </row>
    <row r="38" spans="1:15" x14ac:dyDescent="0.3">
      <c r="A38" s="288" t="s">
        <v>2104</v>
      </c>
      <c r="B38" s="8" t="s">
        <v>2089</v>
      </c>
      <c r="C38" s="8" t="s">
        <v>2985</v>
      </c>
      <c r="D38" s="8" t="s">
        <v>1775</v>
      </c>
      <c r="E38" s="8" t="s">
        <v>1777</v>
      </c>
      <c r="F38" s="149">
        <v>0</v>
      </c>
      <c r="G38" s="53"/>
      <c r="H38" s="8" t="s">
        <v>2105</v>
      </c>
      <c r="I38" s="191"/>
      <c r="J38" s="268"/>
      <c r="K38" s="8"/>
      <c r="L38" s="8"/>
      <c r="M38" s="3"/>
      <c r="N38" s="3"/>
      <c r="O38" s="199"/>
    </row>
    <row r="39" spans="1:15" x14ac:dyDescent="0.3">
      <c r="A39" s="289" t="s">
        <v>2106</v>
      </c>
      <c r="B39" s="290" t="s">
        <v>2089</v>
      </c>
      <c r="C39" s="290" t="s">
        <v>2985</v>
      </c>
      <c r="D39" s="290" t="s">
        <v>1775</v>
      </c>
      <c r="E39" s="290" t="s">
        <v>1777</v>
      </c>
      <c r="F39" s="294">
        <v>0</v>
      </c>
      <c r="G39" s="53"/>
      <c r="H39" s="8" t="s">
        <v>2107</v>
      </c>
      <c r="I39" s="191"/>
      <c r="J39" s="268"/>
      <c r="K39" s="8"/>
      <c r="L39" s="8"/>
      <c r="M39" s="3"/>
      <c r="N39" s="3"/>
      <c r="O39" s="199"/>
    </row>
    <row r="40" spans="1:15" x14ac:dyDescent="0.3">
      <c r="A40" s="291" t="s">
        <v>2108</v>
      </c>
      <c r="B40" s="292" t="s">
        <v>2089</v>
      </c>
      <c r="C40" s="8" t="s">
        <v>2985</v>
      </c>
      <c r="D40" s="292" t="s">
        <v>1775</v>
      </c>
      <c r="E40" s="292" t="s">
        <v>1777</v>
      </c>
      <c r="F40" s="295">
        <v>0</v>
      </c>
      <c r="G40" s="53"/>
      <c r="H40" s="8" t="s">
        <v>2109</v>
      </c>
      <c r="I40" s="191"/>
      <c r="J40" s="268"/>
      <c r="K40" s="8"/>
      <c r="L40" s="8"/>
      <c r="M40" s="3"/>
      <c r="N40" s="3"/>
      <c r="O40" s="199"/>
    </row>
    <row r="41" spans="1:15" x14ac:dyDescent="0.3">
      <c r="A41" s="288" t="s">
        <v>2110</v>
      </c>
      <c r="B41" s="8" t="s">
        <v>2089</v>
      </c>
      <c r="C41" s="8" t="s">
        <v>2985</v>
      </c>
      <c r="D41" s="8" t="s">
        <v>1775</v>
      </c>
      <c r="E41" s="8" t="s">
        <v>1777</v>
      </c>
      <c r="F41" s="149">
        <v>0</v>
      </c>
      <c r="G41" s="53"/>
      <c r="H41" s="8" t="s">
        <v>2111</v>
      </c>
      <c r="I41" s="191"/>
      <c r="J41" s="268"/>
      <c r="K41" s="8"/>
      <c r="L41" s="8"/>
      <c r="M41" s="3"/>
      <c r="N41" s="3"/>
      <c r="O41" s="199"/>
    </row>
    <row r="42" spans="1:15" x14ac:dyDescent="0.3">
      <c r="A42" s="289" t="s">
        <v>2112</v>
      </c>
      <c r="B42" s="290" t="s">
        <v>2089</v>
      </c>
      <c r="C42" s="290" t="s">
        <v>2985</v>
      </c>
      <c r="D42" s="290" t="s">
        <v>1775</v>
      </c>
      <c r="E42" s="290" t="s">
        <v>1777</v>
      </c>
      <c r="F42" s="294">
        <v>0</v>
      </c>
      <c r="G42" s="53"/>
      <c r="H42" s="8" t="s">
        <v>2113</v>
      </c>
      <c r="I42" s="191"/>
      <c r="J42" s="268"/>
      <c r="K42" s="8"/>
      <c r="L42" s="8"/>
      <c r="M42" s="3"/>
      <c r="N42" s="3"/>
      <c r="O42" s="199"/>
    </row>
    <row r="43" spans="1:15" x14ac:dyDescent="0.3">
      <c r="A43" s="288" t="s">
        <v>2114</v>
      </c>
      <c r="B43" s="8" t="s">
        <v>2089</v>
      </c>
      <c r="C43" s="8" t="s">
        <v>2985</v>
      </c>
      <c r="D43" s="8" t="s">
        <v>1775</v>
      </c>
      <c r="E43" s="8" t="s">
        <v>1777</v>
      </c>
      <c r="F43" s="149">
        <v>0</v>
      </c>
      <c r="G43" s="53"/>
      <c r="H43" s="8" t="s">
        <v>2115</v>
      </c>
      <c r="I43" s="191"/>
      <c r="J43" s="268"/>
      <c r="K43" s="8"/>
      <c r="L43" s="8"/>
      <c r="M43" s="3"/>
      <c r="N43" s="3"/>
      <c r="O43" s="199"/>
    </row>
    <row r="44" spans="1:15" x14ac:dyDescent="0.3">
      <c r="A44" s="288" t="s">
        <v>2116</v>
      </c>
      <c r="B44" s="8" t="s">
        <v>2089</v>
      </c>
      <c r="C44" s="8" t="s">
        <v>2985</v>
      </c>
      <c r="D44" s="8" t="s">
        <v>1775</v>
      </c>
      <c r="E44" s="8" t="s">
        <v>1777</v>
      </c>
      <c r="F44" s="149">
        <v>0</v>
      </c>
      <c r="G44" s="53"/>
      <c r="H44" s="8" t="s">
        <v>2111</v>
      </c>
      <c r="I44" s="191"/>
      <c r="J44" s="268"/>
      <c r="K44" s="8"/>
      <c r="L44" s="8"/>
      <c r="M44" s="3"/>
      <c r="N44" s="3"/>
      <c r="O44" s="199"/>
    </row>
    <row r="45" spans="1:15" ht="15" thickBot="1" x14ac:dyDescent="0.35">
      <c r="A45" s="293" t="s">
        <v>2117</v>
      </c>
      <c r="B45" s="282" t="s">
        <v>2089</v>
      </c>
      <c r="C45" s="282" t="s">
        <v>2985</v>
      </c>
      <c r="D45" s="282" t="s">
        <v>1775</v>
      </c>
      <c r="E45" s="282" t="s">
        <v>1777</v>
      </c>
      <c r="F45" s="296">
        <v>0</v>
      </c>
      <c r="G45" s="53"/>
      <c r="H45" s="8" t="s">
        <v>2113</v>
      </c>
      <c r="I45" s="191"/>
      <c r="J45" s="268"/>
      <c r="K45" s="8"/>
      <c r="L45" s="8"/>
      <c r="M45" s="3"/>
      <c r="N45" s="3"/>
      <c r="O45" s="199"/>
    </row>
    <row r="46" spans="1:15" x14ac:dyDescent="0.3">
      <c r="A46" s="190" t="s">
        <v>1858</v>
      </c>
      <c r="B46" s="3"/>
      <c r="C46" s="3"/>
      <c r="D46" s="3"/>
      <c r="E46" s="3"/>
      <c r="F46" s="150"/>
      <c r="G46" s="53"/>
      <c r="H46" s="3"/>
      <c r="I46" s="191"/>
      <c r="J46" s="3"/>
      <c r="K46" s="8"/>
      <c r="L46" s="8"/>
      <c r="M46" s="3"/>
      <c r="N46" s="3"/>
      <c r="O46" s="199"/>
    </row>
    <row r="47" spans="1:15" x14ac:dyDescent="0.3">
      <c r="A47" s="190" t="s">
        <v>17</v>
      </c>
      <c r="B47" s="2" t="s">
        <v>1653</v>
      </c>
      <c r="C47" s="3" t="s">
        <v>2985</v>
      </c>
      <c r="D47" s="3" t="s">
        <v>1775</v>
      </c>
      <c r="E47" s="3" t="s">
        <v>1777</v>
      </c>
      <c r="F47" s="150">
        <v>0</v>
      </c>
      <c r="G47" s="53"/>
      <c r="H47" s="3"/>
      <c r="I47" s="191"/>
      <c r="J47" s="268"/>
      <c r="K47" s="8"/>
      <c r="L47" s="8"/>
      <c r="M47" s="3"/>
      <c r="N47" s="3"/>
      <c r="O47" s="199"/>
    </row>
    <row r="48" spans="1:15" x14ac:dyDescent="0.3">
      <c r="A48" s="190" t="s">
        <v>18</v>
      </c>
      <c r="B48" s="2" t="s">
        <v>1653</v>
      </c>
      <c r="C48" s="3" t="s">
        <v>2985</v>
      </c>
      <c r="D48" s="3" t="s">
        <v>1775</v>
      </c>
      <c r="E48" s="3" t="s">
        <v>1777</v>
      </c>
      <c r="F48" s="150">
        <v>0</v>
      </c>
      <c r="G48" s="53"/>
      <c r="H48" s="3"/>
      <c r="I48" s="191"/>
      <c r="J48" s="268"/>
      <c r="K48" s="8"/>
      <c r="L48" s="8"/>
      <c r="M48" s="3"/>
      <c r="N48" s="3"/>
      <c r="O48" s="199"/>
    </row>
    <row r="49" spans="1:15" x14ac:dyDescent="0.3">
      <c r="A49" s="190" t="s">
        <v>1090</v>
      </c>
      <c r="B49" s="3" t="s">
        <v>880</v>
      </c>
      <c r="C49" s="3" t="s">
        <v>2985</v>
      </c>
      <c r="D49" s="3" t="s">
        <v>1775</v>
      </c>
      <c r="E49" s="3" t="s">
        <v>1777</v>
      </c>
      <c r="F49" s="150">
        <v>0</v>
      </c>
      <c r="G49" s="53"/>
      <c r="H49" s="3"/>
      <c r="I49" s="191"/>
      <c r="J49" s="268"/>
      <c r="K49" s="8"/>
      <c r="L49" s="8"/>
      <c r="M49" s="3"/>
      <c r="N49" s="3"/>
      <c r="O49" s="199"/>
    </row>
    <row r="50" spans="1:15" x14ac:dyDescent="0.3">
      <c r="A50" s="190" t="s">
        <v>1091</v>
      </c>
      <c r="B50" s="3" t="s">
        <v>880</v>
      </c>
      <c r="C50" s="3" t="s">
        <v>2985</v>
      </c>
      <c r="D50" s="3" t="s">
        <v>1775</v>
      </c>
      <c r="E50" s="3" t="s">
        <v>1777</v>
      </c>
      <c r="F50" s="150">
        <v>0</v>
      </c>
      <c r="G50" s="53"/>
      <c r="H50" s="3"/>
      <c r="I50" s="191"/>
      <c r="J50" s="268"/>
      <c r="K50" s="8"/>
      <c r="L50" s="8"/>
      <c r="M50" s="3"/>
      <c r="N50" s="3"/>
      <c r="O50" s="199"/>
    </row>
    <row r="51" spans="1:15" x14ac:dyDescent="0.3">
      <c r="A51" s="190" t="s">
        <v>1897</v>
      </c>
      <c r="B51" s="3" t="s">
        <v>1656</v>
      </c>
      <c r="C51" s="3" t="s">
        <v>2985</v>
      </c>
      <c r="D51" s="3" t="s">
        <v>1775</v>
      </c>
      <c r="E51" s="3" t="s">
        <v>1777</v>
      </c>
      <c r="F51" s="150">
        <v>0</v>
      </c>
      <c r="G51" s="53"/>
      <c r="H51" s="3"/>
      <c r="I51" s="191"/>
      <c r="J51" s="268"/>
      <c r="K51" s="8"/>
      <c r="L51" s="8"/>
      <c r="M51" s="3"/>
      <c r="N51" s="3"/>
      <c r="O51" s="199"/>
    </row>
    <row r="52" spans="1:15" x14ac:dyDescent="0.3">
      <c r="A52" s="190" t="s">
        <v>1102</v>
      </c>
      <c r="B52" s="3" t="s">
        <v>1656</v>
      </c>
      <c r="C52" s="3" t="s">
        <v>2985</v>
      </c>
      <c r="D52" s="3" t="s">
        <v>1775</v>
      </c>
      <c r="E52" s="3" t="s">
        <v>1777</v>
      </c>
      <c r="F52" s="150">
        <v>0</v>
      </c>
      <c r="G52" s="53"/>
      <c r="H52" s="8"/>
      <c r="I52" s="191"/>
      <c r="J52" s="268"/>
      <c r="K52" s="8"/>
      <c r="L52" s="8"/>
      <c r="M52" s="3"/>
      <c r="N52" s="3"/>
      <c r="O52" s="199"/>
    </row>
    <row r="53" spans="1:15" x14ac:dyDescent="0.3">
      <c r="A53" s="281" t="s">
        <v>1116</v>
      </c>
      <c r="B53" s="3" t="s">
        <v>1706</v>
      </c>
      <c r="C53" s="3" t="s">
        <v>2985</v>
      </c>
      <c r="D53" s="3" t="s">
        <v>1775</v>
      </c>
      <c r="E53" s="3" t="s">
        <v>1777</v>
      </c>
      <c r="F53" s="150">
        <v>0</v>
      </c>
      <c r="G53" s="53"/>
      <c r="H53" s="8"/>
      <c r="I53" s="191"/>
      <c r="J53" s="268"/>
      <c r="K53" s="8"/>
      <c r="L53" s="3"/>
      <c r="M53" s="3"/>
      <c r="N53" s="3"/>
      <c r="O53" s="199"/>
    </row>
    <row r="54" spans="1:15" x14ac:dyDescent="0.3">
      <c r="A54" s="281" t="s">
        <v>1117</v>
      </c>
      <c r="B54" s="3" t="s">
        <v>1706</v>
      </c>
      <c r="C54" s="3" t="s">
        <v>2985</v>
      </c>
      <c r="D54" s="3" t="s">
        <v>1775</v>
      </c>
      <c r="E54" s="3" t="s">
        <v>1777</v>
      </c>
      <c r="F54" s="150">
        <v>0</v>
      </c>
      <c r="G54" s="53"/>
      <c r="H54" s="8"/>
      <c r="I54" s="191"/>
      <c r="J54" s="268"/>
      <c r="K54" s="8"/>
      <c r="L54" s="3"/>
      <c r="M54" s="3"/>
      <c r="N54" s="3"/>
      <c r="O54" s="199"/>
    </row>
    <row r="55" spans="1:15" x14ac:dyDescent="0.3">
      <c r="A55" s="190" t="s">
        <v>1114</v>
      </c>
      <c r="B55" s="3" t="s">
        <v>1706</v>
      </c>
      <c r="C55" s="3" t="s">
        <v>2985</v>
      </c>
      <c r="D55" s="3" t="s">
        <v>1776</v>
      </c>
      <c r="E55" s="3" t="s">
        <v>1781</v>
      </c>
      <c r="F55" s="150">
        <v>0</v>
      </c>
      <c r="G55" s="53"/>
      <c r="H55" s="8"/>
      <c r="I55" s="191"/>
      <c r="J55" s="3"/>
      <c r="K55" s="8"/>
      <c r="L55" s="3"/>
      <c r="M55" s="3"/>
      <c r="N55" s="3"/>
      <c r="O55" s="199"/>
    </row>
    <row r="56" spans="1:15" x14ac:dyDescent="0.3">
      <c r="A56" s="190" t="s">
        <v>1115</v>
      </c>
      <c r="B56" s="3" t="s">
        <v>1706</v>
      </c>
      <c r="C56" s="3" t="s">
        <v>2985</v>
      </c>
      <c r="D56" s="3" t="s">
        <v>1776</v>
      </c>
      <c r="E56" s="3" t="s">
        <v>1781</v>
      </c>
      <c r="F56" s="150">
        <v>0</v>
      </c>
      <c r="G56" s="53"/>
      <c r="H56" s="8"/>
      <c r="I56" s="191"/>
      <c r="J56" s="3"/>
      <c r="K56" s="8"/>
      <c r="L56" s="3"/>
      <c r="M56" s="3"/>
      <c r="N56" s="3"/>
      <c r="O56" s="199"/>
    </row>
    <row r="57" spans="1:15" x14ac:dyDescent="0.3">
      <c r="A57" s="190" t="s">
        <v>1898</v>
      </c>
      <c r="B57" s="3" t="s">
        <v>1706</v>
      </c>
      <c r="C57" s="3" t="s">
        <v>2985</v>
      </c>
      <c r="D57" s="3" t="s">
        <v>1775</v>
      </c>
      <c r="E57" s="3" t="s">
        <v>1777</v>
      </c>
      <c r="F57" s="150">
        <v>0</v>
      </c>
      <c r="G57" s="53"/>
      <c r="H57" s="8"/>
      <c r="I57" s="191"/>
      <c r="J57" s="3"/>
      <c r="K57" s="3"/>
      <c r="L57" s="3"/>
      <c r="M57" s="3"/>
      <c r="N57" s="3"/>
      <c r="O57" s="199"/>
    </row>
    <row r="58" spans="1:15" x14ac:dyDescent="0.3">
      <c r="A58" s="190" t="s">
        <v>1899</v>
      </c>
      <c r="B58" s="3" t="s">
        <v>1706</v>
      </c>
      <c r="C58" s="3" t="s">
        <v>2985</v>
      </c>
      <c r="D58" s="3" t="s">
        <v>1775</v>
      </c>
      <c r="E58" s="3" t="s">
        <v>1777</v>
      </c>
      <c r="F58" s="150">
        <v>0</v>
      </c>
      <c r="G58" s="53"/>
      <c r="H58" s="8"/>
      <c r="I58" s="191"/>
      <c r="J58" s="3"/>
      <c r="K58" s="3"/>
      <c r="L58" s="3"/>
      <c r="M58" s="3"/>
      <c r="N58" s="3"/>
      <c r="O58" s="199"/>
    </row>
    <row r="59" spans="1:15" x14ac:dyDescent="0.3">
      <c r="A59" s="190" t="s">
        <v>1112</v>
      </c>
      <c r="B59" s="3" t="s">
        <v>1705</v>
      </c>
      <c r="C59" s="3" t="s">
        <v>2985</v>
      </c>
      <c r="D59" s="3" t="s">
        <v>1776</v>
      </c>
      <c r="E59" s="3" t="s">
        <v>1781</v>
      </c>
      <c r="F59" s="150">
        <v>0</v>
      </c>
      <c r="G59" s="53"/>
      <c r="H59" s="8"/>
      <c r="I59" s="191"/>
      <c r="J59" s="3"/>
      <c r="K59" s="3"/>
      <c r="L59" s="3"/>
      <c r="M59" s="3"/>
      <c r="N59" s="3"/>
      <c r="O59" s="199"/>
    </row>
    <row r="60" spans="1:15" x14ac:dyDescent="0.3">
      <c r="A60" s="190" t="s">
        <v>1113</v>
      </c>
      <c r="B60" s="3" t="s">
        <v>1705</v>
      </c>
      <c r="C60" s="3" t="s">
        <v>2985</v>
      </c>
      <c r="D60" s="3" t="s">
        <v>1776</v>
      </c>
      <c r="E60" s="3" t="s">
        <v>1781</v>
      </c>
      <c r="F60" s="150">
        <v>0</v>
      </c>
      <c r="G60" s="53"/>
      <c r="H60" s="8"/>
      <c r="I60" s="191"/>
      <c r="J60" s="3"/>
      <c r="K60" s="3"/>
      <c r="L60" s="3"/>
      <c r="M60" s="3"/>
      <c r="N60" s="3"/>
      <c r="O60" s="199"/>
    </row>
    <row r="61" spans="1:15" x14ac:dyDescent="0.3">
      <c r="A61" s="190" t="s">
        <v>1900</v>
      </c>
      <c r="B61" s="3" t="s">
        <v>1705</v>
      </c>
      <c r="C61" s="3" t="s">
        <v>2985</v>
      </c>
      <c r="D61" s="3" t="s">
        <v>1775</v>
      </c>
      <c r="E61" s="3" t="s">
        <v>1777</v>
      </c>
      <c r="F61" s="150">
        <v>0</v>
      </c>
      <c r="G61" s="53"/>
      <c r="H61" s="8"/>
      <c r="I61" s="191"/>
      <c r="J61" s="3"/>
      <c r="K61" s="3"/>
      <c r="L61" s="3"/>
      <c r="M61" s="3"/>
      <c r="N61" s="3"/>
      <c r="O61" s="199"/>
    </row>
    <row r="62" spans="1:15" x14ac:dyDescent="0.3">
      <c r="A62" s="190" t="s">
        <v>1901</v>
      </c>
      <c r="B62" s="3" t="s">
        <v>1705</v>
      </c>
      <c r="C62" s="3" t="s">
        <v>2985</v>
      </c>
      <c r="D62" s="3" t="s">
        <v>1775</v>
      </c>
      <c r="E62" s="3" t="s">
        <v>1777</v>
      </c>
      <c r="F62" s="150">
        <v>0</v>
      </c>
      <c r="G62" s="53"/>
      <c r="H62" s="8"/>
      <c r="I62" s="191"/>
      <c r="J62" s="3"/>
      <c r="K62" s="3"/>
      <c r="L62" s="3"/>
      <c r="M62" s="3"/>
      <c r="N62" s="3"/>
      <c r="O62" s="199"/>
    </row>
    <row r="63" spans="1:15" x14ac:dyDescent="0.3">
      <c r="A63" s="190" t="s">
        <v>1124</v>
      </c>
      <c r="B63" s="3" t="s">
        <v>1704</v>
      </c>
      <c r="C63" s="3" t="s">
        <v>2985</v>
      </c>
      <c r="D63" s="3" t="s">
        <v>1776</v>
      </c>
      <c r="E63" s="3" t="s">
        <v>1781</v>
      </c>
      <c r="F63" s="150">
        <v>0</v>
      </c>
      <c r="G63" s="53"/>
      <c r="H63" s="8"/>
      <c r="I63" s="191"/>
      <c r="J63" s="3"/>
      <c r="K63" s="3"/>
      <c r="L63" s="3"/>
      <c r="M63" s="3"/>
      <c r="N63" s="3"/>
      <c r="O63" s="199"/>
    </row>
    <row r="64" spans="1:15" x14ac:dyDescent="0.3">
      <c r="A64" s="286" t="s">
        <v>1825</v>
      </c>
      <c r="B64" s="8" t="s">
        <v>1704</v>
      </c>
      <c r="C64" s="8" t="s">
        <v>2985</v>
      </c>
      <c r="D64" s="8" t="s">
        <v>1775</v>
      </c>
      <c r="E64" s="8" t="s">
        <v>1777</v>
      </c>
      <c r="F64" s="149">
        <v>0</v>
      </c>
      <c r="G64" s="53"/>
      <c r="H64" s="8"/>
      <c r="I64" s="191"/>
      <c r="J64" s="3"/>
      <c r="K64" s="3"/>
      <c r="L64" s="3"/>
      <c r="M64" s="3"/>
      <c r="N64" s="3"/>
      <c r="O64" s="199"/>
    </row>
    <row r="65" spans="1:15" x14ac:dyDescent="0.3">
      <c r="A65" s="286" t="s">
        <v>1121</v>
      </c>
      <c r="B65" s="8" t="s">
        <v>1704</v>
      </c>
      <c r="C65" s="8" t="s">
        <v>2985</v>
      </c>
      <c r="D65" s="8" t="s">
        <v>1775</v>
      </c>
      <c r="E65" s="8" t="s">
        <v>1777</v>
      </c>
      <c r="F65" s="149">
        <v>0</v>
      </c>
      <c r="G65" s="53"/>
      <c r="H65" s="8"/>
      <c r="I65" s="191"/>
      <c r="J65" s="3"/>
      <c r="K65" s="3"/>
      <c r="L65" s="3"/>
      <c r="M65" s="3"/>
      <c r="N65" s="3"/>
      <c r="O65" s="199"/>
    </row>
    <row r="66" spans="1:15" x14ac:dyDescent="0.3">
      <c r="A66" s="286" t="s">
        <v>1123</v>
      </c>
      <c r="B66" s="8" t="s">
        <v>1704</v>
      </c>
      <c r="C66" s="8" t="s">
        <v>2985</v>
      </c>
      <c r="D66" s="8" t="s">
        <v>1775</v>
      </c>
      <c r="E66" s="8" t="s">
        <v>1777</v>
      </c>
      <c r="F66" s="149">
        <v>0</v>
      </c>
      <c r="G66" s="53"/>
      <c r="H66" s="8"/>
      <c r="I66" s="191"/>
      <c r="J66" s="3"/>
      <c r="K66" s="3"/>
      <c r="L66" s="3"/>
      <c r="M66" s="3"/>
      <c r="N66" s="3"/>
      <c r="O66" s="199"/>
    </row>
    <row r="67" spans="1:15" x14ac:dyDescent="0.3">
      <c r="A67" s="286" t="s">
        <v>1137</v>
      </c>
      <c r="B67" s="8" t="s">
        <v>1827</v>
      </c>
      <c r="C67" s="8" t="s">
        <v>2985</v>
      </c>
      <c r="D67" s="8" t="s">
        <v>1776</v>
      </c>
      <c r="E67" s="8" t="s">
        <v>1783</v>
      </c>
      <c r="F67" s="149">
        <v>0</v>
      </c>
      <c r="G67" s="53"/>
      <c r="H67" s="8"/>
      <c r="I67" s="191"/>
      <c r="J67" s="3"/>
      <c r="K67" s="3"/>
      <c r="L67" s="3"/>
      <c r="M67" s="3"/>
      <c r="N67" s="3"/>
      <c r="O67" s="199"/>
    </row>
    <row r="68" spans="1:15" x14ac:dyDescent="0.3">
      <c r="A68" s="286" t="s">
        <v>1902</v>
      </c>
      <c r="B68" s="8" t="s">
        <v>1827</v>
      </c>
      <c r="C68" s="8" t="s">
        <v>2985</v>
      </c>
      <c r="D68" s="8" t="s">
        <v>1775</v>
      </c>
      <c r="E68" s="8" t="s">
        <v>1777</v>
      </c>
      <c r="F68" s="149">
        <v>0</v>
      </c>
      <c r="G68" s="53"/>
      <c r="H68" s="8"/>
      <c r="I68" s="191"/>
      <c r="J68" s="3"/>
      <c r="K68" s="3"/>
      <c r="L68" s="3"/>
      <c r="M68" s="3"/>
      <c r="N68" s="3"/>
      <c r="O68" s="199"/>
    </row>
    <row r="69" spans="1:15" x14ac:dyDescent="0.3">
      <c r="A69" s="190" t="s">
        <v>1136</v>
      </c>
      <c r="B69" s="3" t="s">
        <v>1827</v>
      </c>
      <c r="C69" s="3" t="s">
        <v>2985</v>
      </c>
      <c r="D69" s="3" t="s">
        <v>1776</v>
      </c>
      <c r="E69" s="3" t="s">
        <v>1784</v>
      </c>
      <c r="F69" s="150">
        <v>0</v>
      </c>
      <c r="G69" s="53"/>
      <c r="H69" s="8"/>
      <c r="I69" s="191"/>
      <c r="J69" s="3"/>
      <c r="K69" s="3"/>
      <c r="L69" s="3"/>
      <c r="M69" s="3"/>
      <c r="N69" s="3"/>
      <c r="O69" s="199"/>
    </row>
    <row r="70" spans="1:15" x14ac:dyDescent="0.3">
      <c r="A70" s="190" t="s">
        <v>1830</v>
      </c>
      <c r="B70" s="3" t="s">
        <v>1827</v>
      </c>
      <c r="C70" s="3" t="s">
        <v>2985</v>
      </c>
      <c r="D70" s="3" t="s">
        <v>1775</v>
      </c>
      <c r="E70" s="3" t="s">
        <v>1777</v>
      </c>
      <c r="F70" s="150">
        <v>0</v>
      </c>
      <c r="G70" s="53"/>
      <c r="H70" s="8"/>
      <c r="I70" s="191"/>
      <c r="J70" s="3"/>
      <c r="K70" s="3"/>
      <c r="L70" s="3"/>
      <c r="M70" s="3"/>
      <c r="N70" s="3"/>
      <c r="O70" s="199"/>
    </row>
    <row r="71" spans="1:15" x14ac:dyDescent="0.3">
      <c r="A71" s="190" t="s">
        <v>1138</v>
      </c>
      <c r="B71" s="3" t="s">
        <v>1903</v>
      </c>
      <c r="C71" s="3" t="s">
        <v>2985</v>
      </c>
      <c r="D71" s="3" t="s">
        <v>1776</v>
      </c>
      <c r="E71" s="3" t="s">
        <v>1783</v>
      </c>
      <c r="F71" s="150">
        <v>0</v>
      </c>
      <c r="G71" s="53"/>
      <c r="H71" s="8"/>
      <c r="I71" s="191"/>
      <c r="J71" s="3"/>
      <c r="K71" s="3"/>
      <c r="L71" s="3"/>
      <c r="M71" s="3"/>
      <c r="N71" s="3"/>
      <c r="O71" s="199"/>
    </row>
    <row r="72" spans="1:15" x14ac:dyDescent="0.3">
      <c r="A72" s="190" t="s">
        <v>1904</v>
      </c>
      <c r="B72" s="3" t="s">
        <v>1903</v>
      </c>
      <c r="C72" s="3" t="s">
        <v>2985</v>
      </c>
      <c r="D72" s="3" t="s">
        <v>1775</v>
      </c>
      <c r="E72" s="3" t="s">
        <v>1777</v>
      </c>
      <c r="F72" s="150">
        <v>0</v>
      </c>
      <c r="G72" s="53"/>
      <c r="H72" s="8"/>
      <c r="I72" s="191"/>
      <c r="J72" s="3"/>
      <c r="K72" s="3"/>
      <c r="L72" s="3"/>
      <c r="M72" s="3"/>
      <c r="N72" s="3"/>
      <c r="O72" s="199"/>
    </row>
    <row r="73" spans="1:15" x14ac:dyDescent="0.3">
      <c r="A73" s="190" t="s">
        <v>13</v>
      </c>
      <c r="B73" s="3" t="s">
        <v>1823</v>
      </c>
      <c r="C73" s="3" t="s">
        <v>2985</v>
      </c>
      <c r="D73" s="3" t="s">
        <v>1776</v>
      </c>
      <c r="E73" s="3" t="s">
        <v>1786</v>
      </c>
      <c r="F73" s="150">
        <v>0</v>
      </c>
      <c r="G73" s="53"/>
      <c r="H73" s="8"/>
      <c r="I73" s="191"/>
      <c r="J73" s="3"/>
      <c r="K73" s="3"/>
      <c r="L73" s="3"/>
      <c r="M73" s="3"/>
      <c r="N73" s="3"/>
      <c r="O73" s="199"/>
    </row>
    <row r="74" spans="1:15" x14ac:dyDescent="0.3">
      <c r="A74" s="190" t="s">
        <v>14</v>
      </c>
      <c r="B74" s="3" t="s">
        <v>1823</v>
      </c>
      <c r="C74" s="3" t="s">
        <v>2985</v>
      </c>
      <c r="D74" s="3" t="s">
        <v>1776</v>
      </c>
      <c r="E74" s="3" t="s">
        <v>1787</v>
      </c>
      <c r="F74" s="150">
        <v>0</v>
      </c>
      <c r="G74" s="53"/>
      <c r="H74" s="8"/>
      <c r="I74" s="191"/>
      <c r="J74" s="3"/>
      <c r="K74" s="3"/>
      <c r="L74" s="3"/>
      <c r="M74" s="3"/>
      <c r="N74" s="3"/>
      <c r="O74" s="199"/>
    </row>
    <row r="75" spans="1:15" x14ac:dyDescent="0.3">
      <c r="A75" s="190" t="s">
        <v>1153</v>
      </c>
      <c r="B75" s="3" t="s">
        <v>1823</v>
      </c>
      <c r="C75" s="3" t="s">
        <v>2985</v>
      </c>
      <c r="D75" s="3" t="s">
        <v>1775</v>
      </c>
      <c r="E75" s="3" t="s">
        <v>1777</v>
      </c>
      <c r="F75" s="150">
        <v>1</v>
      </c>
      <c r="G75" s="53"/>
      <c r="H75" s="8"/>
      <c r="I75" s="191"/>
      <c r="J75" s="3"/>
      <c r="K75" s="3"/>
      <c r="L75" s="3"/>
      <c r="M75" s="3"/>
      <c r="N75" s="3"/>
      <c r="O75" s="199"/>
    </row>
    <row r="76" spans="1:15" ht="14.25" customHeight="1" x14ac:dyDescent="0.3">
      <c r="A76" s="190" t="s">
        <v>1905</v>
      </c>
      <c r="B76" s="3" t="s">
        <v>1823</v>
      </c>
      <c r="C76" s="3" t="s">
        <v>2985</v>
      </c>
      <c r="D76" s="3" t="s">
        <v>1775</v>
      </c>
      <c r="E76" s="3" t="s">
        <v>1777</v>
      </c>
      <c r="F76" s="150">
        <v>0</v>
      </c>
      <c r="G76" s="53"/>
      <c r="H76" s="8"/>
      <c r="I76" s="191"/>
      <c r="J76" s="3"/>
      <c r="K76" s="3"/>
      <c r="L76" s="3"/>
      <c r="M76" s="3"/>
      <c r="N76" s="3"/>
      <c r="O76" s="199"/>
    </row>
    <row r="77" spans="1:15" x14ac:dyDescent="0.3">
      <c r="A77" s="190" t="s">
        <v>1746</v>
      </c>
      <c r="B77" s="3" t="s">
        <v>1692</v>
      </c>
      <c r="C77" s="3" t="s">
        <v>2985</v>
      </c>
      <c r="D77" s="3" t="s">
        <v>1775</v>
      </c>
      <c r="E77" s="3" t="s">
        <v>1777</v>
      </c>
      <c r="F77" s="150">
        <v>0</v>
      </c>
      <c r="G77" s="53"/>
      <c r="H77" s="8"/>
      <c r="I77" s="191"/>
      <c r="J77" s="3"/>
      <c r="K77" s="3"/>
      <c r="L77" s="3"/>
      <c r="M77" s="3"/>
      <c r="N77" s="3"/>
      <c r="O77" s="199"/>
    </row>
    <row r="78" spans="1:15" x14ac:dyDescent="0.3">
      <c r="A78" s="190" t="s">
        <v>1747</v>
      </c>
      <c r="B78" s="3" t="s">
        <v>1692</v>
      </c>
      <c r="C78" s="3" t="s">
        <v>2985</v>
      </c>
      <c r="D78" s="3" t="s">
        <v>1775</v>
      </c>
      <c r="E78" s="3" t="s">
        <v>1777</v>
      </c>
      <c r="F78" s="150">
        <v>0</v>
      </c>
      <c r="G78" s="53"/>
      <c r="H78" s="8"/>
      <c r="I78" s="191"/>
      <c r="J78" s="3"/>
      <c r="K78" s="3"/>
      <c r="L78" s="3"/>
      <c r="M78" s="3"/>
      <c r="N78" s="3"/>
      <c r="O78" s="199"/>
    </row>
    <row r="79" spans="1:15" x14ac:dyDescent="0.3">
      <c r="A79" s="190" t="s">
        <v>1748</v>
      </c>
      <c r="B79" s="3" t="s">
        <v>1692</v>
      </c>
      <c r="C79" s="3" t="s">
        <v>2985</v>
      </c>
      <c r="D79" s="3" t="s">
        <v>1775</v>
      </c>
      <c r="E79" s="3" t="s">
        <v>1777</v>
      </c>
      <c r="F79" s="150">
        <v>0</v>
      </c>
      <c r="G79" s="53"/>
      <c r="H79" s="8"/>
      <c r="I79" s="191"/>
      <c r="J79" s="3"/>
      <c r="K79" s="3"/>
      <c r="L79" s="3"/>
      <c r="M79" s="3"/>
      <c r="N79" s="3"/>
      <c r="O79" s="199"/>
    </row>
    <row r="80" spans="1:15" x14ac:dyDescent="0.3">
      <c r="A80" s="190" t="s">
        <v>1749</v>
      </c>
      <c r="B80" s="3" t="s">
        <v>1692</v>
      </c>
      <c r="C80" s="3" t="s">
        <v>2985</v>
      </c>
      <c r="D80" s="3" t="s">
        <v>1775</v>
      </c>
      <c r="E80" s="3" t="s">
        <v>1777</v>
      </c>
      <c r="F80" s="150">
        <v>0</v>
      </c>
      <c r="G80" s="53"/>
      <c r="H80" s="3"/>
      <c r="I80" s="191"/>
      <c r="J80" s="3"/>
      <c r="K80" s="3"/>
      <c r="L80" s="3"/>
      <c r="M80" s="3"/>
      <c r="N80" s="3"/>
      <c r="O80" s="199"/>
    </row>
    <row r="81" spans="1:15" x14ac:dyDescent="0.3">
      <c r="A81" s="190" t="s">
        <v>1750</v>
      </c>
      <c r="B81" s="3" t="s">
        <v>1693</v>
      </c>
      <c r="C81" s="3" t="s">
        <v>2985</v>
      </c>
      <c r="D81" s="3" t="s">
        <v>1775</v>
      </c>
      <c r="E81" s="3" t="s">
        <v>1777</v>
      </c>
      <c r="F81" s="150">
        <v>0</v>
      </c>
      <c r="G81" s="53"/>
      <c r="H81" s="8"/>
      <c r="I81" s="191"/>
      <c r="J81" s="3"/>
      <c r="K81" s="3"/>
      <c r="L81" s="3"/>
      <c r="M81" s="3"/>
      <c r="N81" s="3"/>
      <c r="O81" s="199"/>
    </row>
    <row r="82" spans="1:15" x14ac:dyDescent="0.3">
      <c r="A82" s="190" t="s">
        <v>1751</v>
      </c>
      <c r="B82" s="3" t="s">
        <v>1693</v>
      </c>
      <c r="C82" s="3" t="s">
        <v>2985</v>
      </c>
      <c r="D82" s="3" t="s">
        <v>1775</v>
      </c>
      <c r="E82" s="3" t="s">
        <v>1777</v>
      </c>
      <c r="F82" s="150">
        <v>0</v>
      </c>
      <c r="G82" s="53"/>
      <c r="H82" s="8"/>
      <c r="I82" s="191"/>
      <c r="J82" s="3"/>
      <c r="K82" s="3"/>
      <c r="L82" s="3"/>
      <c r="M82" s="3"/>
      <c r="N82" s="3"/>
      <c r="O82" s="199"/>
    </row>
    <row r="83" spans="1:15" x14ac:dyDescent="0.3">
      <c r="A83" s="190" t="s">
        <v>1752</v>
      </c>
      <c r="B83" s="3" t="s">
        <v>1693</v>
      </c>
      <c r="C83" s="3" t="s">
        <v>2985</v>
      </c>
      <c r="D83" s="3" t="s">
        <v>1775</v>
      </c>
      <c r="E83" s="3" t="s">
        <v>1777</v>
      </c>
      <c r="F83" s="150">
        <v>0</v>
      </c>
      <c r="G83" s="53"/>
      <c r="H83" s="8"/>
      <c r="I83" s="191"/>
      <c r="J83" s="3"/>
      <c r="K83" s="3"/>
      <c r="L83" s="3"/>
      <c r="M83" s="3"/>
      <c r="N83" s="3"/>
      <c r="O83" s="199"/>
    </row>
    <row r="84" spans="1:15" x14ac:dyDescent="0.3">
      <c r="A84" s="190" t="s">
        <v>1753</v>
      </c>
      <c r="B84" s="3" t="s">
        <v>1693</v>
      </c>
      <c r="C84" s="3" t="s">
        <v>2985</v>
      </c>
      <c r="D84" s="3" t="s">
        <v>1775</v>
      </c>
      <c r="E84" s="3" t="s">
        <v>1777</v>
      </c>
      <c r="F84" s="150">
        <v>0</v>
      </c>
      <c r="G84" s="53"/>
      <c r="H84" s="3"/>
      <c r="I84" s="191"/>
      <c r="J84" s="3"/>
      <c r="K84" s="3"/>
      <c r="L84" s="3"/>
      <c r="M84" s="3"/>
      <c r="N84" s="3"/>
      <c r="O84" s="199"/>
    </row>
    <row r="85" spans="1:15" x14ac:dyDescent="0.3">
      <c r="A85" s="190" t="s">
        <v>1742</v>
      </c>
      <c r="B85" s="3" t="s">
        <v>1741</v>
      </c>
      <c r="C85" s="3" t="s">
        <v>2985</v>
      </c>
      <c r="D85" s="3" t="s">
        <v>1776</v>
      </c>
      <c r="E85" s="3" t="s">
        <v>1785</v>
      </c>
      <c r="F85" s="150">
        <v>0</v>
      </c>
      <c r="G85" s="53"/>
      <c r="H85" s="8"/>
      <c r="I85" s="191"/>
      <c r="J85" s="3"/>
      <c r="K85" s="3"/>
      <c r="L85" s="3"/>
      <c r="M85" s="3"/>
      <c r="N85" s="3"/>
      <c r="O85" s="199"/>
    </row>
    <row r="86" spans="1:15" x14ac:dyDescent="0.3">
      <c r="A86" s="190" t="s">
        <v>1743</v>
      </c>
      <c r="B86" s="3" t="s">
        <v>1741</v>
      </c>
      <c r="C86" s="3" t="s">
        <v>2985</v>
      </c>
      <c r="D86" s="3" t="s">
        <v>1776</v>
      </c>
      <c r="E86" s="3" t="s">
        <v>1785</v>
      </c>
      <c r="F86" s="150">
        <v>0</v>
      </c>
      <c r="G86" s="53"/>
      <c r="H86" s="8"/>
      <c r="I86" s="191"/>
      <c r="J86" s="3"/>
      <c r="K86" s="3"/>
      <c r="L86" s="3"/>
      <c r="M86" s="3"/>
      <c r="N86" s="3"/>
      <c r="O86" s="199"/>
    </row>
    <row r="87" spans="1:15" x14ac:dyDescent="0.3">
      <c r="A87" s="190" t="s">
        <v>1744</v>
      </c>
      <c r="B87" s="3" t="s">
        <v>1741</v>
      </c>
      <c r="C87" s="3" t="s">
        <v>2985</v>
      </c>
      <c r="D87" s="3" t="s">
        <v>1776</v>
      </c>
      <c r="E87" s="3" t="s">
        <v>1785</v>
      </c>
      <c r="F87" s="150">
        <v>0</v>
      </c>
      <c r="G87" s="53"/>
      <c r="H87" s="8"/>
      <c r="I87" s="191"/>
      <c r="J87" s="3"/>
      <c r="K87" s="3"/>
      <c r="L87" s="3"/>
      <c r="M87" s="3"/>
      <c r="N87" s="3"/>
      <c r="O87" s="199"/>
    </row>
    <row r="88" spans="1:15" x14ac:dyDescent="0.3">
      <c r="A88" s="190" t="s">
        <v>1745</v>
      </c>
      <c r="B88" s="3" t="s">
        <v>1741</v>
      </c>
      <c r="C88" s="3" t="s">
        <v>2985</v>
      </c>
      <c r="D88" s="3" t="s">
        <v>1776</v>
      </c>
      <c r="E88" s="3" t="s">
        <v>1785</v>
      </c>
      <c r="F88" s="150">
        <v>0</v>
      </c>
      <c r="G88" s="53"/>
      <c r="H88" s="3"/>
      <c r="I88" s="191"/>
      <c r="J88" s="3"/>
      <c r="K88" s="3"/>
      <c r="L88" s="3"/>
      <c r="M88" s="3"/>
      <c r="N88" s="3"/>
      <c r="O88" s="199"/>
    </row>
    <row r="89" spans="1:15" x14ac:dyDescent="0.3">
      <c r="A89" s="190" t="s">
        <v>1907</v>
      </c>
      <c r="B89" s="3" t="s">
        <v>1906</v>
      </c>
      <c r="C89" s="3" t="s">
        <v>2985</v>
      </c>
      <c r="D89" s="3" t="s">
        <v>1775</v>
      </c>
      <c r="E89" s="3" t="s">
        <v>1777</v>
      </c>
      <c r="F89" s="150">
        <v>0</v>
      </c>
      <c r="G89" s="53"/>
      <c r="H89" s="8"/>
      <c r="I89" s="191"/>
      <c r="J89" s="3"/>
      <c r="K89" s="3"/>
      <c r="L89" s="3"/>
      <c r="M89" s="3"/>
      <c r="N89" s="3"/>
      <c r="O89" s="199"/>
    </row>
    <row r="90" spans="1:15" x14ac:dyDescent="0.3">
      <c r="A90" s="190" t="s">
        <v>1908</v>
      </c>
      <c r="B90" s="3" t="s">
        <v>1906</v>
      </c>
      <c r="C90" s="3" t="s">
        <v>2985</v>
      </c>
      <c r="D90" s="3" t="s">
        <v>1775</v>
      </c>
      <c r="E90" s="3" t="s">
        <v>1777</v>
      </c>
      <c r="F90" s="150">
        <v>0</v>
      </c>
      <c r="G90" s="53"/>
      <c r="H90" s="8"/>
      <c r="I90" s="191"/>
      <c r="J90" s="3"/>
      <c r="K90" s="3"/>
      <c r="L90" s="3"/>
      <c r="M90" s="3"/>
      <c r="N90" s="3"/>
      <c r="O90" s="199"/>
    </row>
    <row r="91" spans="1:15" x14ac:dyDescent="0.3">
      <c r="A91" s="190" t="s">
        <v>1909</v>
      </c>
      <c r="B91" s="3" t="s">
        <v>1906</v>
      </c>
      <c r="C91" s="3" t="s">
        <v>2985</v>
      </c>
      <c r="D91" s="3" t="s">
        <v>1775</v>
      </c>
      <c r="E91" s="3" t="s">
        <v>1777</v>
      </c>
      <c r="F91" s="150">
        <v>0</v>
      </c>
      <c r="G91" s="53"/>
      <c r="H91" s="8"/>
      <c r="I91" s="191"/>
      <c r="J91" s="3"/>
      <c r="K91" s="3"/>
      <c r="L91" s="3"/>
      <c r="M91" s="3"/>
      <c r="N91" s="3"/>
      <c r="O91" s="199"/>
    </row>
    <row r="92" spans="1:15" x14ac:dyDescent="0.3">
      <c r="A92" s="190" t="s">
        <v>1910</v>
      </c>
      <c r="B92" s="3" t="s">
        <v>1906</v>
      </c>
      <c r="C92" s="3" t="s">
        <v>2985</v>
      </c>
      <c r="D92" s="3" t="s">
        <v>1775</v>
      </c>
      <c r="E92" s="3" t="s">
        <v>1777</v>
      </c>
      <c r="F92" s="150">
        <v>0</v>
      </c>
      <c r="G92" s="53"/>
      <c r="H92" s="8"/>
      <c r="I92" s="191"/>
      <c r="J92" s="3"/>
      <c r="K92" s="3"/>
      <c r="L92" s="3"/>
      <c r="M92" s="3"/>
      <c r="N92" s="3"/>
      <c r="O92" s="199"/>
    </row>
    <row r="93" spans="1:15" x14ac:dyDescent="0.3">
      <c r="A93" s="286" t="s">
        <v>36</v>
      </c>
      <c r="B93" s="8" t="s">
        <v>1836</v>
      </c>
      <c r="C93" s="8" t="s">
        <v>2985</v>
      </c>
      <c r="D93" s="8" t="s">
        <v>1775</v>
      </c>
      <c r="E93" s="8" t="s">
        <v>1777</v>
      </c>
      <c r="F93" s="149">
        <v>0</v>
      </c>
      <c r="G93" s="53"/>
      <c r="H93" s="8" t="s">
        <v>187</v>
      </c>
      <c r="I93" s="191"/>
      <c r="J93" s="3"/>
      <c r="K93" s="3"/>
      <c r="L93" s="3"/>
      <c r="M93" s="3"/>
      <c r="N93" s="3"/>
      <c r="O93" s="199"/>
    </row>
    <row r="94" spans="1:15" x14ac:dyDescent="0.3">
      <c r="A94" s="286" t="s">
        <v>1955</v>
      </c>
      <c r="B94" s="287" t="s">
        <v>1954</v>
      </c>
      <c r="C94" s="8" t="s">
        <v>2985</v>
      </c>
      <c r="D94" s="8" t="s">
        <v>1966</v>
      </c>
      <c r="E94" s="8" t="s">
        <v>1777</v>
      </c>
      <c r="F94" s="149">
        <v>0</v>
      </c>
      <c r="G94" s="53"/>
      <c r="H94" s="8" t="s">
        <v>2118</v>
      </c>
      <c r="I94" s="191"/>
      <c r="J94" s="3"/>
      <c r="K94" s="3"/>
      <c r="L94" s="3"/>
      <c r="M94" s="3"/>
      <c r="N94" s="3"/>
      <c r="O94" s="199"/>
    </row>
    <row r="95" spans="1:15" x14ac:dyDescent="0.3">
      <c r="A95" s="286" t="s">
        <v>35</v>
      </c>
      <c r="B95" s="8" t="s">
        <v>1680</v>
      </c>
      <c r="C95" s="8" t="s">
        <v>2985</v>
      </c>
      <c r="D95" s="1" t="s">
        <v>1776</v>
      </c>
      <c r="E95" s="8" t="s">
        <v>1777</v>
      </c>
      <c r="F95" s="149">
        <v>0</v>
      </c>
      <c r="G95" s="53"/>
      <c r="H95" s="8" t="s">
        <v>2119</v>
      </c>
      <c r="I95" s="191"/>
      <c r="J95" s="3"/>
      <c r="K95" s="3"/>
      <c r="L95" s="3"/>
      <c r="M95" s="3"/>
      <c r="N95" s="3"/>
      <c r="O95" s="199"/>
    </row>
    <row r="96" spans="1:15" x14ac:dyDescent="0.3">
      <c r="A96" s="8" t="s">
        <v>2982</v>
      </c>
      <c r="B96" s="8" t="s">
        <v>2984</v>
      </c>
      <c r="C96" s="8" t="s">
        <v>2985</v>
      </c>
      <c r="D96" s="8" t="s">
        <v>2986</v>
      </c>
      <c r="E96" s="8" t="s">
        <v>1777</v>
      </c>
      <c r="F96" s="149">
        <v>0</v>
      </c>
      <c r="G96" s="53"/>
      <c r="H96" s="8" t="s">
        <v>3126</v>
      </c>
      <c r="I96" s="191"/>
      <c r="J96" s="3"/>
      <c r="K96" s="3"/>
      <c r="L96" s="3"/>
      <c r="M96" s="3"/>
      <c r="N96" s="3"/>
      <c r="O96" s="199"/>
    </row>
    <row r="97" spans="1:15" s="3" customFormat="1" x14ac:dyDescent="0.3">
      <c r="A97" s="8" t="s">
        <v>2983</v>
      </c>
      <c r="B97" s="8" t="s">
        <v>2984</v>
      </c>
      <c r="C97" s="8" t="s">
        <v>2985</v>
      </c>
      <c r="D97" s="8" t="s">
        <v>2986</v>
      </c>
      <c r="E97" s="8" t="s">
        <v>1777</v>
      </c>
      <c r="F97" s="149">
        <v>0</v>
      </c>
      <c r="G97" s="53"/>
      <c r="H97" s="8" t="s">
        <v>2987</v>
      </c>
      <c r="I97" s="191"/>
      <c r="O97" s="150"/>
    </row>
    <row r="98" spans="1:15" s="3" customFormat="1" x14ac:dyDescent="0.3">
      <c r="A98" s="8" t="s">
        <v>3157</v>
      </c>
      <c r="B98" s="8" t="s">
        <v>2984</v>
      </c>
      <c r="C98" s="8" t="s">
        <v>2985</v>
      </c>
      <c r="D98" s="8" t="s">
        <v>3165</v>
      </c>
      <c r="E98" s="8" t="s">
        <v>1777</v>
      </c>
      <c r="F98" s="149">
        <v>0</v>
      </c>
      <c r="G98" s="53"/>
      <c r="H98" s="8"/>
      <c r="I98" s="191"/>
      <c r="O98" s="150"/>
    </row>
    <row r="99" spans="1:15" s="3" customFormat="1" x14ac:dyDescent="0.3">
      <c r="A99" s="8" t="s">
        <v>3158</v>
      </c>
      <c r="B99" s="8" t="s">
        <v>2984</v>
      </c>
      <c r="C99" s="8" t="s">
        <v>2985</v>
      </c>
      <c r="D99" s="8" t="s">
        <v>1775</v>
      </c>
      <c r="E99" s="8" t="s">
        <v>1777</v>
      </c>
      <c r="F99" s="149">
        <v>0</v>
      </c>
      <c r="G99" s="53"/>
      <c r="H99" s="8"/>
      <c r="I99" s="191"/>
      <c r="O99" s="150"/>
    </row>
    <row r="100" spans="1:15" s="3" customFormat="1" x14ac:dyDescent="0.3">
      <c r="A100" s="8" t="s">
        <v>3159</v>
      </c>
      <c r="B100" s="8" t="s">
        <v>2984</v>
      </c>
      <c r="C100" s="8" t="s">
        <v>2985</v>
      </c>
      <c r="D100" s="8" t="s">
        <v>1775</v>
      </c>
      <c r="E100" s="8" t="s">
        <v>1777</v>
      </c>
      <c r="F100" s="149">
        <v>0</v>
      </c>
      <c r="G100" s="53"/>
      <c r="H100" s="8"/>
      <c r="I100" s="191"/>
      <c r="O100" s="150"/>
    </row>
    <row r="101" spans="1:15" s="3" customFormat="1" x14ac:dyDescent="0.3">
      <c r="A101" s="8" t="s">
        <v>3160</v>
      </c>
      <c r="B101" s="8" t="s">
        <v>2984</v>
      </c>
      <c r="C101" s="8" t="s">
        <v>2985</v>
      </c>
      <c r="D101" s="8" t="s">
        <v>1775</v>
      </c>
      <c r="E101" s="8" t="s">
        <v>1777</v>
      </c>
      <c r="F101" s="149">
        <v>0</v>
      </c>
      <c r="G101" s="53"/>
      <c r="H101" s="8"/>
      <c r="I101" s="191"/>
      <c r="O101" s="150"/>
    </row>
    <row r="102" spans="1:15" s="3" customFormat="1" x14ac:dyDescent="0.3">
      <c r="A102" s="8" t="s">
        <v>3161</v>
      </c>
      <c r="B102" s="8" t="s">
        <v>2984</v>
      </c>
      <c r="C102" s="8" t="s">
        <v>2985</v>
      </c>
      <c r="D102" s="8" t="s">
        <v>1775</v>
      </c>
      <c r="E102" s="8" t="s">
        <v>1777</v>
      </c>
      <c r="F102" s="149">
        <v>0</v>
      </c>
      <c r="G102" s="53"/>
      <c r="H102" s="8"/>
      <c r="I102" s="191"/>
      <c r="O102" s="150"/>
    </row>
    <row r="103" spans="1:15" s="3" customFormat="1" x14ac:dyDescent="0.3">
      <c r="A103" s="8" t="s">
        <v>3162</v>
      </c>
      <c r="B103" s="8" t="s">
        <v>2984</v>
      </c>
      <c r="C103" s="8" t="s">
        <v>2985</v>
      </c>
      <c r="D103" s="8" t="s">
        <v>1775</v>
      </c>
      <c r="E103" s="8" t="s">
        <v>1777</v>
      </c>
      <c r="F103" s="149">
        <v>0</v>
      </c>
      <c r="G103" s="53"/>
      <c r="H103" s="8"/>
      <c r="I103" s="191"/>
      <c r="O103" s="150"/>
    </row>
    <row r="104" spans="1:15" s="3" customFormat="1" x14ac:dyDescent="0.3">
      <c r="A104" s="8" t="s">
        <v>3163</v>
      </c>
      <c r="B104" s="8" t="s">
        <v>2984</v>
      </c>
      <c r="C104" s="8" t="s">
        <v>2985</v>
      </c>
      <c r="D104" s="8" t="s">
        <v>1776</v>
      </c>
      <c r="E104" s="8" t="s">
        <v>1777</v>
      </c>
      <c r="F104" s="149">
        <v>0</v>
      </c>
      <c r="G104" s="53"/>
      <c r="H104" s="8"/>
      <c r="I104" s="191"/>
      <c r="O104" s="150"/>
    </row>
    <row r="105" spans="1:15" ht="15" thickBot="1" x14ac:dyDescent="0.35">
      <c r="A105" s="282" t="s">
        <v>3164</v>
      </c>
      <c r="B105" s="282" t="s">
        <v>2984</v>
      </c>
      <c r="C105" s="282" t="s">
        <v>2985</v>
      </c>
      <c r="D105" s="282" t="s">
        <v>1776</v>
      </c>
      <c r="E105" s="282" t="s">
        <v>1777</v>
      </c>
      <c r="F105" s="296">
        <v>0</v>
      </c>
      <c r="G105" s="194"/>
      <c r="H105" s="282"/>
      <c r="I105" s="195"/>
      <c r="J105" s="193"/>
      <c r="K105" s="193"/>
      <c r="L105" s="193"/>
      <c r="M105" s="193"/>
      <c r="N105" s="193"/>
      <c r="O105" s="200"/>
    </row>
    <row r="106" spans="1:15" x14ac:dyDescent="0.3">
      <c r="G106"/>
      <c r="I106"/>
    </row>
    <row r="107" spans="1:15" x14ac:dyDescent="0.3">
      <c r="G107"/>
      <c r="I107"/>
    </row>
    <row r="108" spans="1:15" ht="15" thickBot="1" x14ac:dyDescent="0.35">
      <c r="A108" s="458" t="s">
        <v>1864</v>
      </c>
      <c r="B108" s="458"/>
      <c r="C108" s="458"/>
      <c r="D108" s="458"/>
      <c r="E108" s="458"/>
      <c r="F108" s="458"/>
      <c r="G108" s="215"/>
      <c r="H108" s="203" t="s">
        <v>1862</v>
      </c>
      <c r="I108" s="256"/>
      <c r="J108" s="459" t="s">
        <v>1863</v>
      </c>
      <c r="K108" s="459"/>
      <c r="L108" s="459"/>
      <c r="M108" s="459"/>
      <c r="N108" s="459"/>
      <c r="O108" s="459"/>
    </row>
    <row r="109" spans="1:15" x14ac:dyDescent="0.3">
      <c r="A109" s="263" t="s">
        <v>1853</v>
      </c>
      <c r="B109" s="262" t="s">
        <v>1712</v>
      </c>
      <c r="C109" s="262" t="s">
        <v>1714</v>
      </c>
      <c r="D109" s="262" t="s">
        <v>1713</v>
      </c>
      <c r="E109" s="261" t="s">
        <v>26</v>
      </c>
      <c r="F109" s="267" t="s">
        <v>1852</v>
      </c>
      <c r="G109" s="266"/>
      <c r="H109" s="265" t="s">
        <v>1826</v>
      </c>
      <c r="I109" s="264"/>
      <c r="J109" s="263" t="s">
        <v>1853</v>
      </c>
      <c r="K109" s="262" t="s">
        <v>1856</v>
      </c>
      <c r="L109" s="262" t="s">
        <v>1714</v>
      </c>
      <c r="M109" s="262" t="s">
        <v>1713</v>
      </c>
      <c r="N109" s="261" t="s">
        <v>26</v>
      </c>
      <c r="O109" s="261" t="s">
        <v>1852</v>
      </c>
    </row>
    <row r="110" spans="1:15" x14ac:dyDescent="0.3">
      <c r="A110" s="204" t="s">
        <v>2274</v>
      </c>
      <c r="D110" s="1" t="s">
        <v>2275</v>
      </c>
      <c r="E110" t="s">
        <v>2275</v>
      </c>
      <c r="F110" s="257" t="s">
        <v>2275</v>
      </c>
    </row>
    <row r="111" spans="1:15" x14ac:dyDescent="0.3">
      <c r="A111" s="204" t="s">
        <v>2276</v>
      </c>
      <c r="D111" s="1" t="s">
        <v>1775</v>
      </c>
      <c r="E111" t="s">
        <v>1777</v>
      </c>
      <c r="F111" s="257">
        <v>0</v>
      </c>
    </row>
    <row r="112" spans="1:15" x14ac:dyDescent="0.3">
      <c r="A112" s="204" t="s">
        <v>2277</v>
      </c>
      <c r="D112" s="1" t="s">
        <v>1775</v>
      </c>
      <c r="E112" t="s">
        <v>1777</v>
      </c>
      <c r="F112" s="257">
        <v>0</v>
      </c>
    </row>
    <row r="113" spans="1:6" x14ac:dyDescent="0.3">
      <c r="A113" s="204" t="s">
        <v>2278</v>
      </c>
      <c r="D113" s="1" t="s">
        <v>1775</v>
      </c>
      <c r="E113" t="s">
        <v>1777</v>
      </c>
      <c r="F113" s="257">
        <v>0</v>
      </c>
    </row>
    <row r="114" spans="1:6" x14ac:dyDescent="0.3">
      <c r="A114" s="204" t="s">
        <v>2279</v>
      </c>
      <c r="D114" s="1" t="s">
        <v>1775</v>
      </c>
      <c r="E114" t="s">
        <v>1777</v>
      </c>
      <c r="F114" s="257">
        <v>0</v>
      </c>
    </row>
    <row r="115" spans="1:6" x14ac:dyDescent="0.3">
      <c r="A115" s="204" t="s">
        <v>2280</v>
      </c>
      <c r="D115" s="1" t="s">
        <v>1775</v>
      </c>
      <c r="E115" t="s">
        <v>1777</v>
      </c>
      <c r="F115" s="257">
        <v>0</v>
      </c>
    </row>
    <row r="116" spans="1:6" x14ac:dyDescent="0.3">
      <c r="A116" s="204" t="s">
        <v>2281</v>
      </c>
      <c r="D116" s="1" t="s">
        <v>1775</v>
      </c>
      <c r="E116" t="s">
        <v>1777</v>
      </c>
      <c r="F116" s="257">
        <v>0</v>
      </c>
    </row>
    <row r="117" spans="1:6" x14ac:dyDescent="0.3">
      <c r="A117" s="204" t="s">
        <v>2282</v>
      </c>
      <c r="D117" s="1" t="s">
        <v>1775</v>
      </c>
      <c r="E117" t="s">
        <v>1777</v>
      </c>
      <c r="F117" s="257">
        <v>0</v>
      </c>
    </row>
    <row r="118" spans="1:6" x14ac:dyDescent="0.3">
      <c r="A118" s="204" t="s">
        <v>2283</v>
      </c>
      <c r="D118" s="1" t="s">
        <v>1775</v>
      </c>
      <c r="E118" t="s">
        <v>1777</v>
      </c>
      <c r="F118" s="257">
        <v>0</v>
      </c>
    </row>
    <row r="119" spans="1:6" x14ac:dyDescent="0.3">
      <c r="A119" s="204" t="s">
        <v>2284</v>
      </c>
      <c r="D119" s="1" t="s">
        <v>1775</v>
      </c>
      <c r="E119" t="s">
        <v>1777</v>
      </c>
      <c r="F119" s="257">
        <v>0</v>
      </c>
    </row>
    <row r="120" spans="1:6" x14ac:dyDescent="0.3">
      <c r="A120" s="204" t="s">
        <v>2285</v>
      </c>
      <c r="D120" s="1" t="s">
        <v>1775</v>
      </c>
      <c r="E120" t="s">
        <v>1777</v>
      </c>
      <c r="F120" s="257">
        <v>0</v>
      </c>
    </row>
    <row r="121" spans="1:6" x14ac:dyDescent="0.3">
      <c r="A121" s="204" t="s">
        <v>2286</v>
      </c>
      <c r="D121" s="1" t="s">
        <v>2275</v>
      </c>
      <c r="E121" t="s">
        <v>2275</v>
      </c>
      <c r="F121" s="257" t="s">
        <v>2275</v>
      </c>
    </row>
    <row r="122" spans="1:6" x14ac:dyDescent="0.3">
      <c r="A122" s="204" t="s">
        <v>2287</v>
      </c>
      <c r="D122" s="1" t="s">
        <v>1775</v>
      </c>
      <c r="E122" t="s">
        <v>1777</v>
      </c>
      <c r="F122" s="257">
        <v>0</v>
      </c>
    </row>
    <row r="123" spans="1:6" x14ac:dyDescent="0.3">
      <c r="A123" s="204" t="s">
        <v>2288</v>
      </c>
      <c r="D123" s="1" t="s">
        <v>1776</v>
      </c>
      <c r="E123" t="s">
        <v>1788</v>
      </c>
      <c r="F123" s="257">
        <v>0</v>
      </c>
    </row>
    <row r="124" spans="1:6" x14ac:dyDescent="0.3">
      <c r="A124" s="204" t="s">
        <v>2289</v>
      </c>
      <c r="D124" s="1" t="s">
        <v>1776</v>
      </c>
      <c r="E124" t="s">
        <v>1788</v>
      </c>
      <c r="F124" s="257">
        <v>0</v>
      </c>
    </row>
    <row r="125" spans="1:6" x14ac:dyDescent="0.3">
      <c r="A125" s="204" t="s">
        <v>2290</v>
      </c>
      <c r="D125" s="1" t="s">
        <v>1776</v>
      </c>
      <c r="E125" t="s">
        <v>1788</v>
      </c>
      <c r="F125" s="257">
        <v>0</v>
      </c>
    </row>
    <row r="126" spans="1:6" x14ac:dyDescent="0.3">
      <c r="A126" s="204" t="s">
        <v>2291</v>
      </c>
      <c r="D126" s="1" t="s">
        <v>1776</v>
      </c>
      <c r="E126" t="s">
        <v>1788</v>
      </c>
      <c r="F126" s="257">
        <v>0</v>
      </c>
    </row>
    <row r="127" spans="1:6" x14ac:dyDescent="0.3">
      <c r="A127" s="204" t="s">
        <v>2292</v>
      </c>
      <c r="D127" s="1" t="s">
        <v>1776</v>
      </c>
      <c r="E127" t="s">
        <v>2042</v>
      </c>
      <c r="F127" s="257">
        <v>0</v>
      </c>
    </row>
    <row r="128" spans="1:6" x14ac:dyDescent="0.3">
      <c r="A128" s="204" t="s">
        <v>2293</v>
      </c>
      <c r="D128" s="1" t="s">
        <v>1776</v>
      </c>
      <c r="E128" t="s">
        <v>2042</v>
      </c>
      <c r="F128" s="257">
        <v>0</v>
      </c>
    </row>
    <row r="129" spans="1:6" x14ac:dyDescent="0.3">
      <c r="A129" s="204" t="s">
        <v>2294</v>
      </c>
      <c r="D129" s="1" t="s">
        <v>1775</v>
      </c>
      <c r="E129" t="s">
        <v>1777</v>
      </c>
      <c r="F129" s="257">
        <v>0</v>
      </c>
    </row>
    <row r="130" spans="1:6" x14ac:dyDescent="0.3">
      <c r="A130" s="204" t="s">
        <v>2295</v>
      </c>
      <c r="D130" s="1" t="s">
        <v>1776</v>
      </c>
      <c r="E130" t="s">
        <v>1789</v>
      </c>
      <c r="F130" s="257">
        <v>0</v>
      </c>
    </row>
    <row r="131" spans="1:6" x14ac:dyDescent="0.3">
      <c r="A131" s="204" t="s">
        <v>2296</v>
      </c>
      <c r="D131" s="1" t="s">
        <v>1775</v>
      </c>
      <c r="E131" t="s">
        <v>1777</v>
      </c>
      <c r="F131" s="257">
        <v>0</v>
      </c>
    </row>
    <row r="132" spans="1:6" x14ac:dyDescent="0.3">
      <c r="A132" s="204" t="s">
        <v>2297</v>
      </c>
      <c r="D132" s="1" t="s">
        <v>1775</v>
      </c>
      <c r="E132" t="s">
        <v>1777</v>
      </c>
      <c r="F132" s="257">
        <v>0</v>
      </c>
    </row>
    <row r="133" spans="1:6" x14ac:dyDescent="0.3">
      <c r="A133" s="204" t="s">
        <v>2298</v>
      </c>
      <c r="D133" s="1" t="s">
        <v>1775</v>
      </c>
      <c r="E133" t="s">
        <v>1777</v>
      </c>
      <c r="F133" s="275">
        <v>0</v>
      </c>
    </row>
    <row r="134" spans="1:6" x14ac:dyDescent="0.3">
      <c r="A134" s="204" t="s">
        <v>2299</v>
      </c>
      <c r="D134" s="1" t="s">
        <v>1776</v>
      </c>
      <c r="E134" t="s">
        <v>1788</v>
      </c>
      <c r="F134" s="275">
        <v>0</v>
      </c>
    </row>
    <row r="135" spans="1:6" x14ac:dyDescent="0.3">
      <c r="A135" s="204" t="s">
        <v>2300</v>
      </c>
      <c r="D135" s="1" t="s">
        <v>1776</v>
      </c>
      <c r="E135" t="s">
        <v>1788</v>
      </c>
      <c r="F135" s="275">
        <v>0</v>
      </c>
    </row>
    <row r="136" spans="1:6" x14ac:dyDescent="0.3">
      <c r="A136" s="204" t="s">
        <v>2301</v>
      </c>
      <c r="D136" s="1" t="s">
        <v>1776</v>
      </c>
      <c r="E136" t="s">
        <v>1788</v>
      </c>
      <c r="F136" s="275">
        <v>0</v>
      </c>
    </row>
    <row r="137" spans="1:6" x14ac:dyDescent="0.3">
      <c r="A137" s="204" t="s">
        <v>2302</v>
      </c>
      <c r="D137" s="1" t="s">
        <v>1776</v>
      </c>
      <c r="E137" t="s">
        <v>1788</v>
      </c>
      <c r="F137" s="275">
        <v>0</v>
      </c>
    </row>
    <row r="138" spans="1:6" x14ac:dyDescent="0.3">
      <c r="A138" s="204" t="s">
        <v>2303</v>
      </c>
      <c r="D138" s="1" t="s">
        <v>1776</v>
      </c>
      <c r="E138" t="s">
        <v>2042</v>
      </c>
      <c r="F138" s="275">
        <v>0</v>
      </c>
    </row>
    <row r="139" spans="1:6" x14ac:dyDescent="0.3">
      <c r="A139" s="204" t="s">
        <v>2304</v>
      </c>
      <c r="D139" s="1" t="s">
        <v>1776</v>
      </c>
      <c r="E139" t="s">
        <v>2042</v>
      </c>
      <c r="F139" s="275">
        <v>0</v>
      </c>
    </row>
    <row r="140" spans="1:6" x14ac:dyDescent="0.3">
      <c r="A140" s="204" t="s">
        <v>2305</v>
      </c>
      <c r="D140" s="1" t="s">
        <v>1775</v>
      </c>
      <c r="E140" t="s">
        <v>1777</v>
      </c>
      <c r="F140" s="275">
        <v>0</v>
      </c>
    </row>
    <row r="141" spans="1:6" x14ac:dyDescent="0.3">
      <c r="A141" s="204" t="s">
        <v>2306</v>
      </c>
      <c r="D141" s="1" t="s">
        <v>1776</v>
      </c>
      <c r="E141" t="s">
        <v>1789</v>
      </c>
      <c r="F141" s="275">
        <v>0</v>
      </c>
    </row>
    <row r="142" spans="1:6" x14ac:dyDescent="0.3">
      <c r="A142" s="204" t="s">
        <v>2307</v>
      </c>
      <c r="D142" s="1" t="s">
        <v>1775</v>
      </c>
      <c r="E142" t="s">
        <v>1777</v>
      </c>
      <c r="F142" s="275">
        <v>0</v>
      </c>
    </row>
    <row r="143" spans="1:6" x14ac:dyDescent="0.3">
      <c r="A143" s="204" t="s">
        <v>2308</v>
      </c>
      <c r="D143" s="1" t="s">
        <v>1775</v>
      </c>
      <c r="E143" t="s">
        <v>1777</v>
      </c>
      <c r="F143" s="275">
        <v>0</v>
      </c>
    </row>
    <row r="144" spans="1:6" x14ac:dyDescent="0.3">
      <c r="A144" s="204" t="s">
        <v>2309</v>
      </c>
      <c r="D144" s="1" t="s">
        <v>1775</v>
      </c>
      <c r="E144" t="s">
        <v>1777</v>
      </c>
      <c r="F144" s="275">
        <v>0</v>
      </c>
    </row>
    <row r="145" spans="1:6" x14ac:dyDescent="0.3">
      <c r="A145" s="204" t="s">
        <v>2310</v>
      </c>
      <c r="D145" s="1" t="s">
        <v>1776</v>
      </c>
      <c r="E145" t="s">
        <v>1788</v>
      </c>
      <c r="F145" s="275">
        <v>0</v>
      </c>
    </row>
    <row r="146" spans="1:6" x14ac:dyDescent="0.3">
      <c r="A146" s="204" t="s">
        <v>2311</v>
      </c>
      <c r="D146" s="1" t="s">
        <v>1776</v>
      </c>
      <c r="E146" t="s">
        <v>1788</v>
      </c>
      <c r="F146" s="275">
        <v>0</v>
      </c>
    </row>
    <row r="147" spans="1:6" x14ac:dyDescent="0.3">
      <c r="A147" s="204" t="s">
        <v>2314</v>
      </c>
      <c r="D147" s="1" t="s">
        <v>1776</v>
      </c>
      <c r="E147" t="s">
        <v>1788</v>
      </c>
      <c r="F147" s="275">
        <v>0</v>
      </c>
    </row>
    <row r="148" spans="1:6" x14ac:dyDescent="0.3">
      <c r="A148" s="204" t="s">
        <v>2315</v>
      </c>
      <c r="D148" s="1" t="s">
        <v>1776</v>
      </c>
      <c r="E148" t="s">
        <v>1788</v>
      </c>
      <c r="F148" s="275">
        <v>0</v>
      </c>
    </row>
    <row r="149" spans="1:6" x14ac:dyDescent="0.3">
      <c r="A149" s="204" t="s">
        <v>2312</v>
      </c>
      <c r="D149" s="1" t="s">
        <v>1776</v>
      </c>
      <c r="E149" t="s">
        <v>2042</v>
      </c>
      <c r="F149" s="275">
        <v>0</v>
      </c>
    </row>
    <row r="150" spans="1:6" x14ac:dyDescent="0.3">
      <c r="A150" s="204" t="s">
        <v>2313</v>
      </c>
      <c r="D150" s="1" t="s">
        <v>1776</v>
      </c>
      <c r="E150" t="s">
        <v>2042</v>
      </c>
      <c r="F150" s="275">
        <v>0</v>
      </c>
    </row>
    <row r="151" spans="1:6" x14ac:dyDescent="0.3">
      <c r="A151" s="204" t="s">
        <v>2316</v>
      </c>
      <c r="D151" s="1" t="s">
        <v>1775</v>
      </c>
      <c r="E151" t="s">
        <v>1777</v>
      </c>
      <c r="F151" s="275">
        <v>0</v>
      </c>
    </row>
    <row r="152" spans="1:6" x14ac:dyDescent="0.3">
      <c r="A152" s="204" t="s">
        <v>2317</v>
      </c>
      <c r="D152" s="1" t="s">
        <v>1776</v>
      </c>
      <c r="E152" t="s">
        <v>1789</v>
      </c>
      <c r="F152" s="275">
        <v>0</v>
      </c>
    </row>
    <row r="153" spans="1:6" x14ac:dyDescent="0.3">
      <c r="A153" s="204" t="s">
        <v>2318</v>
      </c>
      <c r="D153" s="1" t="s">
        <v>1775</v>
      </c>
      <c r="E153" t="s">
        <v>1777</v>
      </c>
      <c r="F153" s="275">
        <v>0</v>
      </c>
    </row>
    <row r="154" spans="1:6" x14ac:dyDescent="0.3">
      <c r="A154" s="204" t="s">
        <v>2319</v>
      </c>
      <c r="D154" s="1" t="s">
        <v>1775</v>
      </c>
      <c r="E154" t="s">
        <v>1777</v>
      </c>
      <c r="F154" s="275">
        <v>0</v>
      </c>
    </row>
    <row r="155" spans="1:6" x14ac:dyDescent="0.3">
      <c r="A155" s="204" t="s">
        <v>2320</v>
      </c>
      <c r="D155" s="1" t="s">
        <v>1775</v>
      </c>
      <c r="E155" t="s">
        <v>1777</v>
      </c>
      <c r="F155" s="275">
        <v>0</v>
      </c>
    </row>
    <row r="156" spans="1:6" x14ac:dyDescent="0.3">
      <c r="A156" s="204" t="s">
        <v>2321</v>
      </c>
      <c r="D156" s="1" t="s">
        <v>1776</v>
      </c>
      <c r="E156" t="s">
        <v>1788</v>
      </c>
      <c r="F156" s="275">
        <v>0</v>
      </c>
    </row>
    <row r="157" spans="1:6" x14ac:dyDescent="0.3">
      <c r="A157" s="204" t="s">
        <v>2322</v>
      </c>
      <c r="D157" s="1" t="s">
        <v>1776</v>
      </c>
      <c r="E157" t="s">
        <v>1788</v>
      </c>
      <c r="F157" s="275">
        <v>0</v>
      </c>
    </row>
    <row r="158" spans="1:6" x14ac:dyDescent="0.3">
      <c r="A158" s="204" t="s">
        <v>2325</v>
      </c>
      <c r="D158" s="1" t="s">
        <v>1776</v>
      </c>
      <c r="E158" t="s">
        <v>1788</v>
      </c>
      <c r="F158" s="275">
        <v>0</v>
      </c>
    </row>
    <row r="159" spans="1:6" x14ac:dyDescent="0.3">
      <c r="A159" s="204" t="s">
        <v>2326</v>
      </c>
      <c r="D159" s="1" t="s">
        <v>1776</v>
      </c>
      <c r="E159" t="s">
        <v>1788</v>
      </c>
      <c r="F159" s="275">
        <v>0</v>
      </c>
    </row>
    <row r="160" spans="1:6" x14ac:dyDescent="0.3">
      <c r="A160" s="204" t="s">
        <v>2323</v>
      </c>
      <c r="D160" s="1" t="s">
        <v>1776</v>
      </c>
      <c r="E160" t="s">
        <v>2042</v>
      </c>
      <c r="F160" s="275">
        <v>0</v>
      </c>
    </row>
    <row r="161" spans="1:6" x14ac:dyDescent="0.3">
      <c r="A161" s="204" t="s">
        <v>2324</v>
      </c>
      <c r="D161" s="1" t="s">
        <v>1776</v>
      </c>
      <c r="E161" t="s">
        <v>2042</v>
      </c>
      <c r="F161" s="275">
        <v>0</v>
      </c>
    </row>
    <row r="162" spans="1:6" x14ac:dyDescent="0.3">
      <c r="A162" s="204" t="s">
        <v>2327</v>
      </c>
      <c r="D162" s="1" t="s">
        <v>1775</v>
      </c>
      <c r="E162" t="s">
        <v>1777</v>
      </c>
      <c r="F162" s="275">
        <v>0</v>
      </c>
    </row>
    <row r="163" spans="1:6" x14ac:dyDescent="0.3">
      <c r="A163" s="204" t="s">
        <v>2328</v>
      </c>
      <c r="D163" s="1" t="s">
        <v>1776</v>
      </c>
      <c r="E163" t="s">
        <v>1789</v>
      </c>
      <c r="F163" s="275">
        <v>0</v>
      </c>
    </row>
    <row r="164" spans="1:6" x14ac:dyDescent="0.3">
      <c r="A164" s="204" t="s">
        <v>2329</v>
      </c>
      <c r="D164" s="1" t="s">
        <v>1775</v>
      </c>
      <c r="E164" t="s">
        <v>1777</v>
      </c>
      <c r="F164" s="275">
        <v>0</v>
      </c>
    </row>
    <row r="165" spans="1:6" x14ac:dyDescent="0.3">
      <c r="A165" s="204" t="s">
        <v>2330</v>
      </c>
      <c r="D165" s="1" t="s">
        <v>1775</v>
      </c>
      <c r="E165" t="s">
        <v>1777</v>
      </c>
      <c r="F165" s="275">
        <v>0</v>
      </c>
    </row>
    <row r="166" spans="1:6" x14ac:dyDescent="0.3">
      <c r="A166" s="204" t="s">
        <v>2331</v>
      </c>
      <c r="D166" s="1" t="s">
        <v>1775</v>
      </c>
      <c r="E166" t="s">
        <v>1777</v>
      </c>
      <c r="F166" s="275">
        <v>0</v>
      </c>
    </row>
    <row r="167" spans="1:6" x14ac:dyDescent="0.3">
      <c r="A167" s="204" t="s">
        <v>2332</v>
      </c>
      <c r="D167" s="1" t="s">
        <v>1776</v>
      </c>
      <c r="E167" t="s">
        <v>1788</v>
      </c>
      <c r="F167" s="275">
        <v>0</v>
      </c>
    </row>
    <row r="168" spans="1:6" x14ac:dyDescent="0.3">
      <c r="A168" s="204" t="s">
        <v>2333</v>
      </c>
      <c r="D168" s="1" t="s">
        <v>1776</v>
      </c>
      <c r="E168" t="s">
        <v>1788</v>
      </c>
      <c r="F168" s="275">
        <v>0</v>
      </c>
    </row>
    <row r="169" spans="1:6" x14ac:dyDescent="0.3">
      <c r="A169" s="204" t="s">
        <v>2336</v>
      </c>
      <c r="D169" s="1" t="s">
        <v>1776</v>
      </c>
      <c r="E169" t="s">
        <v>1788</v>
      </c>
      <c r="F169" s="275">
        <v>0</v>
      </c>
    </row>
    <row r="170" spans="1:6" x14ac:dyDescent="0.3">
      <c r="A170" s="204" t="s">
        <v>2337</v>
      </c>
      <c r="D170" s="1" t="s">
        <v>1776</v>
      </c>
      <c r="E170" t="s">
        <v>1788</v>
      </c>
      <c r="F170" s="275">
        <v>0</v>
      </c>
    </row>
    <row r="171" spans="1:6" x14ac:dyDescent="0.3">
      <c r="A171" s="204" t="s">
        <v>2334</v>
      </c>
      <c r="D171" s="1" t="s">
        <v>1776</v>
      </c>
      <c r="E171" t="s">
        <v>2042</v>
      </c>
      <c r="F171" s="275">
        <v>0</v>
      </c>
    </row>
    <row r="172" spans="1:6" x14ac:dyDescent="0.3">
      <c r="A172" s="204" t="s">
        <v>2335</v>
      </c>
      <c r="D172" s="1" t="s">
        <v>1776</v>
      </c>
      <c r="E172" t="s">
        <v>2042</v>
      </c>
      <c r="F172" s="275">
        <v>0</v>
      </c>
    </row>
    <row r="173" spans="1:6" x14ac:dyDescent="0.3">
      <c r="A173" s="204" t="s">
        <v>2338</v>
      </c>
      <c r="D173" s="1" t="s">
        <v>1775</v>
      </c>
      <c r="E173" t="s">
        <v>1777</v>
      </c>
      <c r="F173" s="275">
        <v>0</v>
      </c>
    </row>
    <row r="174" spans="1:6" x14ac:dyDescent="0.3">
      <c r="A174" s="204" t="s">
        <v>2339</v>
      </c>
      <c r="D174" s="1" t="s">
        <v>1776</v>
      </c>
      <c r="E174" t="s">
        <v>1789</v>
      </c>
      <c r="F174" s="275">
        <v>0</v>
      </c>
    </row>
    <row r="175" spans="1:6" x14ac:dyDescent="0.3">
      <c r="A175" s="204" t="s">
        <v>2340</v>
      </c>
      <c r="D175" s="1" t="s">
        <v>1775</v>
      </c>
      <c r="E175" t="s">
        <v>1777</v>
      </c>
      <c r="F175" s="275">
        <v>0</v>
      </c>
    </row>
    <row r="176" spans="1:6" x14ac:dyDescent="0.3">
      <c r="A176" s="204" t="s">
        <v>2341</v>
      </c>
      <c r="D176" s="1" t="s">
        <v>1775</v>
      </c>
      <c r="E176" t="s">
        <v>1777</v>
      </c>
      <c r="F176" s="275">
        <v>0</v>
      </c>
    </row>
    <row r="177" spans="1:6" x14ac:dyDescent="0.3">
      <c r="A177" s="204" t="s">
        <v>2342</v>
      </c>
      <c r="D177" s="1" t="s">
        <v>1775</v>
      </c>
      <c r="E177" t="s">
        <v>1777</v>
      </c>
      <c r="F177" s="275">
        <v>0</v>
      </c>
    </row>
    <row r="178" spans="1:6" x14ac:dyDescent="0.3">
      <c r="A178" s="204" t="s">
        <v>2343</v>
      </c>
      <c r="D178" s="1" t="s">
        <v>1776</v>
      </c>
      <c r="E178" t="s">
        <v>1788</v>
      </c>
      <c r="F178" s="275">
        <v>0</v>
      </c>
    </row>
    <row r="179" spans="1:6" x14ac:dyDescent="0.3">
      <c r="A179" s="204" t="s">
        <v>2344</v>
      </c>
      <c r="D179" s="1" t="s">
        <v>1776</v>
      </c>
      <c r="E179" t="s">
        <v>1788</v>
      </c>
      <c r="F179" s="275">
        <v>0</v>
      </c>
    </row>
    <row r="180" spans="1:6" x14ac:dyDescent="0.3">
      <c r="A180" s="204" t="s">
        <v>2347</v>
      </c>
      <c r="D180" s="1" t="s">
        <v>1776</v>
      </c>
      <c r="E180" t="s">
        <v>1788</v>
      </c>
      <c r="F180" s="275">
        <v>0</v>
      </c>
    </row>
    <row r="181" spans="1:6" x14ac:dyDescent="0.3">
      <c r="A181" s="204" t="s">
        <v>2348</v>
      </c>
      <c r="D181" s="1" t="s">
        <v>1776</v>
      </c>
      <c r="E181" t="s">
        <v>1788</v>
      </c>
      <c r="F181" s="275">
        <v>0</v>
      </c>
    </row>
    <row r="182" spans="1:6" x14ac:dyDescent="0.3">
      <c r="A182" s="204" t="s">
        <v>2345</v>
      </c>
      <c r="D182" s="1" t="s">
        <v>1776</v>
      </c>
      <c r="E182" t="s">
        <v>2042</v>
      </c>
      <c r="F182" s="275">
        <v>0</v>
      </c>
    </row>
    <row r="183" spans="1:6" x14ac:dyDescent="0.3">
      <c r="A183" s="204" t="s">
        <v>2346</v>
      </c>
      <c r="D183" s="1" t="s">
        <v>1776</v>
      </c>
      <c r="E183" t="s">
        <v>2042</v>
      </c>
      <c r="F183" s="275">
        <v>0</v>
      </c>
    </row>
    <row r="184" spans="1:6" x14ac:dyDescent="0.3">
      <c r="A184" s="204" t="s">
        <v>2349</v>
      </c>
      <c r="D184" s="1" t="s">
        <v>1775</v>
      </c>
      <c r="E184" t="s">
        <v>1777</v>
      </c>
      <c r="F184" s="275">
        <v>0</v>
      </c>
    </row>
    <row r="185" spans="1:6" x14ac:dyDescent="0.3">
      <c r="A185" s="204" t="s">
        <v>2350</v>
      </c>
      <c r="D185" s="1" t="s">
        <v>1776</v>
      </c>
      <c r="E185" t="s">
        <v>1789</v>
      </c>
      <c r="F185" s="275">
        <v>0</v>
      </c>
    </row>
    <row r="186" spans="1:6" x14ac:dyDescent="0.3">
      <c r="A186" s="204" t="s">
        <v>2351</v>
      </c>
      <c r="D186" s="1" t="s">
        <v>1775</v>
      </c>
      <c r="E186" t="s">
        <v>1777</v>
      </c>
      <c r="F186" s="275">
        <v>0</v>
      </c>
    </row>
    <row r="187" spans="1:6" x14ac:dyDescent="0.3">
      <c r="A187" s="204" t="s">
        <v>2352</v>
      </c>
      <c r="D187" s="1" t="s">
        <v>1775</v>
      </c>
      <c r="E187" t="s">
        <v>1777</v>
      </c>
      <c r="F187" s="275">
        <v>0</v>
      </c>
    </row>
    <row r="188" spans="1:6" x14ac:dyDescent="0.3">
      <c r="A188" s="204" t="s">
        <v>2353</v>
      </c>
      <c r="D188" s="1" t="s">
        <v>1775</v>
      </c>
      <c r="E188" t="s">
        <v>1777</v>
      </c>
      <c r="F188" s="275">
        <v>0</v>
      </c>
    </row>
    <row r="189" spans="1:6" x14ac:dyDescent="0.3">
      <c r="A189" s="204" t="s">
        <v>2354</v>
      </c>
      <c r="D189" s="1" t="s">
        <v>1776</v>
      </c>
      <c r="E189" t="s">
        <v>1788</v>
      </c>
      <c r="F189" s="275">
        <v>0</v>
      </c>
    </row>
    <row r="190" spans="1:6" x14ac:dyDescent="0.3">
      <c r="A190" s="204" t="s">
        <v>2355</v>
      </c>
      <c r="D190" s="1" t="s">
        <v>1776</v>
      </c>
      <c r="E190" t="s">
        <v>1788</v>
      </c>
      <c r="F190" s="275">
        <v>0</v>
      </c>
    </row>
    <row r="191" spans="1:6" x14ac:dyDescent="0.3">
      <c r="A191" s="204" t="s">
        <v>2358</v>
      </c>
      <c r="D191" s="1" t="s">
        <v>1776</v>
      </c>
      <c r="E191" t="s">
        <v>1788</v>
      </c>
      <c r="F191" s="275">
        <v>0</v>
      </c>
    </row>
    <row r="192" spans="1:6" x14ac:dyDescent="0.3">
      <c r="A192" s="204" t="s">
        <v>2359</v>
      </c>
      <c r="D192" s="1" t="s">
        <v>1776</v>
      </c>
      <c r="E192" t="s">
        <v>1788</v>
      </c>
      <c r="F192" s="275">
        <v>0</v>
      </c>
    </row>
    <row r="193" spans="1:6" x14ac:dyDescent="0.3">
      <c r="A193" s="204" t="s">
        <v>2356</v>
      </c>
      <c r="D193" s="1" t="s">
        <v>1776</v>
      </c>
      <c r="E193" t="s">
        <v>2042</v>
      </c>
      <c r="F193" s="275">
        <v>0</v>
      </c>
    </row>
    <row r="194" spans="1:6" x14ac:dyDescent="0.3">
      <c r="A194" s="204" t="s">
        <v>2357</v>
      </c>
      <c r="D194" s="1" t="s">
        <v>1776</v>
      </c>
      <c r="E194" t="s">
        <v>2042</v>
      </c>
      <c r="F194" s="275">
        <v>0</v>
      </c>
    </row>
    <row r="195" spans="1:6" x14ac:dyDescent="0.3">
      <c r="A195" s="204" t="s">
        <v>2360</v>
      </c>
      <c r="D195" s="1" t="s">
        <v>1775</v>
      </c>
      <c r="E195" t="s">
        <v>1777</v>
      </c>
      <c r="F195" s="275">
        <v>0</v>
      </c>
    </row>
    <row r="196" spans="1:6" x14ac:dyDescent="0.3">
      <c r="A196" s="204" t="s">
        <v>2361</v>
      </c>
      <c r="D196" s="1" t="s">
        <v>1776</v>
      </c>
      <c r="E196" t="s">
        <v>1789</v>
      </c>
      <c r="F196" s="275">
        <v>0</v>
      </c>
    </row>
    <row r="197" spans="1:6" x14ac:dyDescent="0.3">
      <c r="A197" s="204" t="s">
        <v>2362</v>
      </c>
      <c r="D197" s="1" t="s">
        <v>1775</v>
      </c>
      <c r="E197" t="s">
        <v>1777</v>
      </c>
      <c r="F197" s="275">
        <v>0</v>
      </c>
    </row>
    <row r="198" spans="1:6" x14ac:dyDescent="0.3">
      <c r="A198" s="204" t="s">
        <v>2363</v>
      </c>
      <c r="D198" s="1" t="s">
        <v>1775</v>
      </c>
      <c r="E198" t="s">
        <v>1777</v>
      </c>
      <c r="F198" s="275">
        <v>0</v>
      </c>
    </row>
    <row r="199" spans="1:6" x14ac:dyDescent="0.3">
      <c r="A199" s="204" t="s">
        <v>2364</v>
      </c>
      <c r="D199" s="1" t="s">
        <v>1775</v>
      </c>
      <c r="E199" t="s">
        <v>1777</v>
      </c>
      <c r="F199" s="275">
        <v>0</v>
      </c>
    </row>
    <row r="200" spans="1:6" x14ac:dyDescent="0.3">
      <c r="A200" s="204" t="s">
        <v>2365</v>
      </c>
      <c r="D200" s="1" t="s">
        <v>1776</v>
      </c>
      <c r="E200" t="s">
        <v>1788</v>
      </c>
      <c r="F200" s="275">
        <v>0</v>
      </c>
    </row>
    <row r="201" spans="1:6" x14ac:dyDescent="0.3">
      <c r="A201" s="204" t="s">
        <v>2366</v>
      </c>
      <c r="D201" s="1" t="s">
        <v>1776</v>
      </c>
      <c r="E201" t="s">
        <v>1788</v>
      </c>
      <c r="F201" s="275">
        <v>0</v>
      </c>
    </row>
    <row r="202" spans="1:6" x14ac:dyDescent="0.3">
      <c r="A202" s="204" t="s">
        <v>2369</v>
      </c>
      <c r="D202" s="1" t="s">
        <v>1776</v>
      </c>
      <c r="E202" t="s">
        <v>1788</v>
      </c>
      <c r="F202" s="275">
        <v>0</v>
      </c>
    </row>
    <row r="203" spans="1:6" x14ac:dyDescent="0.3">
      <c r="A203" s="204" t="s">
        <v>2370</v>
      </c>
      <c r="D203" s="1" t="s">
        <v>1776</v>
      </c>
      <c r="E203" t="s">
        <v>1788</v>
      </c>
      <c r="F203" s="275">
        <v>0</v>
      </c>
    </row>
    <row r="204" spans="1:6" x14ac:dyDescent="0.3">
      <c r="A204" s="204" t="s">
        <v>2367</v>
      </c>
      <c r="D204" s="1" t="s">
        <v>1776</v>
      </c>
      <c r="E204" t="s">
        <v>2042</v>
      </c>
      <c r="F204" s="275">
        <v>0</v>
      </c>
    </row>
    <row r="205" spans="1:6" x14ac:dyDescent="0.3">
      <c r="A205" s="204" t="s">
        <v>2368</v>
      </c>
      <c r="D205" s="1" t="s">
        <v>1776</v>
      </c>
      <c r="E205" t="s">
        <v>2042</v>
      </c>
      <c r="F205" s="275">
        <v>0</v>
      </c>
    </row>
    <row r="206" spans="1:6" x14ac:dyDescent="0.3">
      <c r="A206" s="204" t="s">
        <v>2371</v>
      </c>
      <c r="D206" s="1" t="s">
        <v>1775</v>
      </c>
      <c r="E206" t="s">
        <v>1777</v>
      </c>
      <c r="F206" s="275">
        <v>0</v>
      </c>
    </row>
    <row r="207" spans="1:6" x14ac:dyDescent="0.3">
      <c r="A207" s="204" t="s">
        <v>2372</v>
      </c>
      <c r="D207" s="1" t="s">
        <v>1776</v>
      </c>
      <c r="E207" t="s">
        <v>1789</v>
      </c>
      <c r="F207" s="275">
        <v>0</v>
      </c>
    </row>
    <row r="208" spans="1:6" x14ac:dyDescent="0.3">
      <c r="A208" s="204" t="s">
        <v>2373</v>
      </c>
      <c r="D208" s="1" t="s">
        <v>1775</v>
      </c>
      <c r="E208" t="s">
        <v>1777</v>
      </c>
      <c r="F208" s="275">
        <v>0</v>
      </c>
    </row>
    <row r="209" spans="1:6" x14ac:dyDescent="0.3">
      <c r="A209" s="204" t="s">
        <v>2374</v>
      </c>
      <c r="D209" s="1" t="s">
        <v>1775</v>
      </c>
      <c r="E209" t="s">
        <v>1777</v>
      </c>
      <c r="F209" s="275">
        <v>0</v>
      </c>
    </row>
    <row r="210" spans="1:6" x14ac:dyDescent="0.3">
      <c r="A210" s="204" t="s">
        <v>2375</v>
      </c>
      <c r="D210" s="1" t="s">
        <v>1775</v>
      </c>
      <c r="E210" t="s">
        <v>1777</v>
      </c>
      <c r="F210" s="275">
        <v>0</v>
      </c>
    </row>
    <row r="211" spans="1:6" x14ac:dyDescent="0.3">
      <c r="A211" s="204" t="s">
        <v>2376</v>
      </c>
      <c r="D211" s="1" t="s">
        <v>1776</v>
      </c>
      <c r="E211" t="s">
        <v>1788</v>
      </c>
      <c r="F211" s="275">
        <v>0</v>
      </c>
    </row>
    <row r="212" spans="1:6" x14ac:dyDescent="0.3">
      <c r="A212" s="204" t="s">
        <v>2377</v>
      </c>
      <c r="D212" s="1" t="s">
        <v>1776</v>
      </c>
      <c r="E212" t="s">
        <v>1788</v>
      </c>
      <c r="F212" s="275">
        <v>0</v>
      </c>
    </row>
    <row r="213" spans="1:6" x14ac:dyDescent="0.3">
      <c r="A213" s="204" t="s">
        <v>2380</v>
      </c>
      <c r="D213" s="1" t="s">
        <v>1776</v>
      </c>
      <c r="E213" t="s">
        <v>1788</v>
      </c>
      <c r="F213" s="275">
        <v>0</v>
      </c>
    </row>
    <row r="214" spans="1:6" x14ac:dyDescent="0.3">
      <c r="A214" s="204" t="s">
        <v>2381</v>
      </c>
      <c r="D214" s="1" t="s">
        <v>1776</v>
      </c>
      <c r="E214" t="s">
        <v>1788</v>
      </c>
      <c r="F214" s="275">
        <v>0</v>
      </c>
    </row>
    <row r="215" spans="1:6" x14ac:dyDescent="0.3">
      <c r="A215" s="204" t="s">
        <v>2378</v>
      </c>
      <c r="D215" s="1" t="s">
        <v>1776</v>
      </c>
      <c r="E215" t="s">
        <v>2042</v>
      </c>
      <c r="F215" s="275">
        <v>0</v>
      </c>
    </row>
    <row r="216" spans="1:6" x14ac:dyDescent="0.3">
      <c r="A216" s="204" t="s">
        <v>2379</v>
      </c>
      <c r="D216" s="1" t="s">
        <v>1776</v>
      </c>
      <c r="E216" t="s">
        <v>2042</v>
      </c>
      <c r="F216" s="275">
        <v>0</v>
      </c>
    </row>
    <row r="217" spans="1:6" x14ac:dyDescent="0.3">
      <c r="A217" s="204" t="s">
        <v>2382</v>
      </c>
      <c r="D217" s="1" t="s">
        <v>1775</v>
      </c>
      <c r="E217" t="s">
        <v>1777</v>
      </c>
      <c r="F217" s="275">
        <v>0</v>
      </c>
    </row>
    <row r="218" spans="1:6" x14ac:dyDescent="0.3">
      <c r="A218" s="204" t="s">
        <v>2383</v>
      </c>
      <c r="D218" s="1" t="s">
        <v>1776</v>
      </c>
      <c r="E218" t="s">
        <v>1789</v>
      </c>
      <c r="F218" s="275">
        <v>0</v>
      </c>
    </row>
    <row r="219" spans="1:6" x14ac:dyDescent="0.3">
      <c r="A219" s="204" t="s">
        <v>2384</v>
      </c>
      <c r="D219" s="1" t="s">
        <v>1775</v>
      </c>
      <c r="E219" t="s">
        <v>1777</v>
      </c>
      <c r="F219" s="275">
        <v>0</v>
      </c>
    </row>
    <row r="220" spans="1:6" x14ac:dyDescent="0.3">
      <c r="A220" s="204" t="s">
        <v>2385</v>
      </c>
      <c r="D220" s="1" t="s">
        <v>1775</v>
      </c>
      <c r="E220" t="s">
        <v>1777</v>
      </c>
      <c r="F220" s="275">
        <v>0</v>
      </c>
    </row>
    <row r="221" spans="1:6" x14ac:dyDescent="0.3">
      <c r="A221" s="204" t="s">
        <v>2386</v>
      </c>
      <c r="D221" s="1" t="s">
        <v>1775</v>
      </c>
      <c r="E221" t="s">
        <v>1777</v>
      </c>
      <c r="F221" s="275">
        <v>0</v>
      </c>
    </row>
    <row r="222" spans="1:6" x14ac:dyDescent="0.3">
      <c r="A222" s="204" t="s">
        <v>2387</v>
      </c>
      <c r="D222" s="1" t="s">
        <v>1776</v>
      </c>
      <c r="E222" t="s">
        <v>1788</v>
      </c>
      <c r="F222" s="275">
        <v>0</v>
      </c>
    </row>
    <row r="223" spans="1:6" x14ac:dyDescent="0.3">
      <c r="A223" s="204" t="s">
        <v>2388</v>
      </c>
      <c r="D223" s="1" t="s">
        <v>1776</v>
      </c>
      <c r="E223" t="s">
        <v>1788</v>
      </c>
      <c r="F223" s="275">
        <v>0</v>
      </c>
    </row>
    <row r="224" spans="1:6" x14ac:dyDescent="0.3">
      <c r="A224" s="204" t="s">
        <v>2391</v>
      </c>
      <c r="D224" s="1" t="s">
        <v>1776</v>
      </c>
      <c r="E224" t="s">
        <v>1788</v>
      </c>
      <c r="F224" s="275">
        <v>0</v>
      </c>
    </row>
    <row r="225" spans="1:6" x14ac:dyDescent="0.3">
      <c r="A225" s="204" t="s">
        <v>2392</v>
      </c>
      <c r="D225" s="1" t="s">
        <v>1776</v>
      </c>
      <c r="E225" t="s">
        <v>1788</v>
      </c>
      <c r="F225" s="275">
        <v>0</v>
      </c>
    </row>
    <row r="226" spans="1:6" x14ac:dyDescent="0.3">
      <c r="A226" s="204" t="s">
        <v>2389</v>
      </c>
      <c r="D226" s="1" t="s">
        <v>1776</v>
      </c>
      <c r="E226" t="s">
        <v>2042</v>
      </c>
      <c r="F226" s="275">
        <v>0</v>
      </c>
    </row>
    <row r="227" spans="1:6" x14ac:dyDescent="0.3">
      <c r="A227" s="204" t="s">
        <v>2390</v>
      </c>
      <c r="D227" s="1" t="s">
        <v>1776</v>
      </c>
      <c r="E227" t="s">
        <v>2042</v>
      </c>
      <c r="F227" s="275">
        <v>0</v>
      </c>
    </row>
    <row r="228" spans="1:6" x14ac:dyDescent="0.3">
      <c r="A228" s="204" t="s">
        <v>2393</v>
      </c>
      <c r="D228" s="1" t="s">
        <v>1775</v>
      </c>
      <c r="E228" t="s">
        <v>1777</v>
      </c>
      <c r="F228" s="275">
        <v>0</v>
      </c>
    </row>
    <row r="229" spans="1:6" x14ac:dyDescent="0.3">
      <c r="A229" s="204" t="s">
        <v>2394</v>
      </c>
      <c r="D229" s="1" t="s">
        <v>1776</v>
      </c>
      <c r="E229" t="s">
        <v>1789</v>
      </c>
      <c r="F229" s="275">
        <v>0</v>
      </c>
    </row>
    <row r="230" spans="1:6" x14ac:dyDescent="0.3">
      <c r="A230" s="204" t="s">
        <v>2395</v>
      </c>
      <c r="D230" s="1" t="s">
        <v>1775</v>
      </c>
      <c r="E230" t="s">
        <v>1777</v>
      </c>
      <c r="F230" s="275">
        <v>0</v>
      </c>
    </row>
    <row r="231" spans="1:6" x14ac:dyDescent="0.3">
      <c r="A231" s="204" t="s">
        <v>2396</v>
      </c>
      <c r="D231" s="1" t="s">
        <v>1775</v>
      </c>
      <c r="E231" t="s">
        <v>1777</v>
      </c>
      <c r="F231" s="275">
        <v>0</v>
      </c>
    </row>
    <row r="232" spans="1:6" x14ac:dyDescent="0.3">
      <c r="A232" s="204" t="s">
        <v>2397</v>
      </c>
      <c r="D232" s="1" t="s">
        <v>1775</v>
      </c>
      <c r="E232" t="s">
        <v>1777</v>
      </c>
      <c r="F232" s="275">
        <v>0</v>
      </c>
    </row>
    <row r="233" spans="1:6" x14ac:dyDescent="0.3">
      <c r="A233" s="204" t="s">
        <v>2398</v>
      </c>
      <c r="D233" s="1" t="s">
        <v>1776</v>
      </c>
      <c r="E233" t="s">
        <v>1788</v>
      </c>
      <c r="F233" s="275">
        <v>0</v>
      </c>
    </row>
    <row r="234" spans="1:6" x14ac:dyDescent="0.3">
      <c r="A234" s="204" t="s">
        <v>2399</v>
      </c>
      <c r="D234" s="1" t="s">
        <v>1776</v>
      </c>
      <c r="E234" t="s">
        <v>1788</v>
      </c>
      <c r="F234" s="275">
        <v>0</v>
      </c>
    </row>
    <row r="235" spans="1:6" x14ac:dyDescent="0.3">
      <c r="A235" s="204" t="s">
        <v>2402</v>
      </c>
      <c r="D235" s="1" t="s">
        <v>1776</v>
      </c>
      <c r="E235" t="s">
        <v>1788</v>
      </c>
      <c r="F235" s="275">
        <v>0</v>
      </c>
    </row>
    <row r="236" spans="1:6" x14ac:dyDescent="0.3">
      <c r="A236" s="204" t="s">
        <v>2403</v>
      </c>
      <c r="D236" s="1" t="s">
        <v>1776</v>
      </c>
      <c r="E236" t="s">
        <v>1788</v>
      </c>
      <c r="F236" s="275">
        <v>0</v>
      </c>
    </row>
    <row r="237" spans="1:6" x14ac:dyDescent="0.3">
      <c r="A237" s="204" t="s">
        <v>2400</v>
      </c>
      <c r="D237" s="1" t="s">
        <v>1776</v>
      </c>
      <c r="E237" t="s">
        <v>2042</v>
      </c>
      <c r="F237" s="275">
        <v>0</v>
      </c>
    </row>
    <row r="238" spans="1:6" x14ac:dyDescent="0.3">
      <c r="A238" s="204" t="s">
        <v>2401</v>
      </c>
      <c r="D238" s="1" t="s">
        <v>1776</v>
      </c>
      <c r="E238" t="s">
        <v>2042</v>
      </c>
      <c r="F238" s="275">
        <v>0</v>
      </c>
    </row>
    <row r="239" spans="1:6" x14ac:dyDescent="0.3">
      <c r="A239" s="204" t="s">
        <v>2404</v>
      </c>
      <c r="D239" s="1" t="s">
        <v>1775</v>
      </c>
      <c r="E239" t="s">
        <v>1777</v>
      </c>
      <c r="F239" s="275">
        <v>0</v>
      </c>
    </row>
    <row r="240" spans="1:6" x14ac:dyDescent="0.3">
      <c r="A240" s="204" t="s">
        <v>2405</v>
      </c>
      <c r="D240" s="1" t="s">
        <v>1776</v>
      </c>
      <c r="E240" t="s">
        <v>1789</v>
      </c>
      <c r="F240" s="275">
        <v>0</v>
      </c>
    </row>
    <row r="241" spans="1:6" x14ac:dyDescent="0.3">
      <c r="A241" s="204" t="s">
        <v>2406</v>
      </c>
      <c r="D241" s="1" t="s">
        <v>1775</v>
      </c>
      <c r="E241" t="s">
        <v>1777</v>
      </c>
      <c r="F241" s="275">
        <v>0</v>
      </c>
    </row>
    <row r="242" spans="1:6" x14ac:dyDescent="0.3">
      <c r="A242" s="204" t="s">
        <v>2407</v>
      </c>
      <c r="D242" s="1" t="s">
        <v>1775</v>
      </c>
      <c r="E242" t="s">
        <v>1777</v>
      </c>
      <c r="F242" s="275">
        <v>0</v>
      </c>
    </row>
    <row r="243" spans="1:6" x14ac:dyDescent="0.3">
      <c r="A243" s="204" t="s">
        <v>2408</v>
      </c>
      <c r="D243" s="1" t="s">
        <v>2275</v>
      </c>
      <c r="E243" t="s">
        <v>2275</v>
      </c>
      <c r="F243" s="257" t="s">
        <v>2275</v>
      </c>
    </row>
    <row r="244" spans="1:6" x14ac:dyDescent="0.3">
      <c r="A244" s="204" t="s">
        <v>2409</v>
      </c>
      <c r="D244" s="1" t="s">
        <v>1775</v>
      </c>
      <c r="E244" t="s">
        <v>1777</v>
      </c>
      <c r="F244" s="257">
        <v>0</v>
      </c>
    </row>
    <row r="245" spans="1:6" x14ac:dyDescent="0.3">
      <c r="A245" s="204" t="s">
        <v>2674</v>
      </c>
      <c r="D245" s="1" t="s">
        <v>1776</v>
      </c>
      <c r="E245" t="s">
        <v>1788</v>
      </c>
      <c r="F245" s="257">
        <v>0</v>
      </c>
    </row>
    <row r="246" spans="1:6" x14ac:dyDescent="0.3">
      <c r="A246" s="204" t="s">
        <v>2675</v>
      </c>
      <c r="D246" s="1" t="s">
        <v>1776</v>
      </c>
      <c r="E246" t="s">
        <v>1788</v>
      </c>
      <c r="F246" s="257">
        <v>0</v>
      </c>
    </row>
    <row r="247" spans="1:6" x14ac:dyDescent="0.3">
      <c r="A247" s="204" t="s">
        <v>2680</v>
      </c>
      <c r="B247" s="297"/>
      <c r="C247" s="297"/>
      <c r="D247" s="1" t="s">
        <v>1776</v>
      </c>
      <c r="E247" s="297" t="s">
        <v>1788</v>
      </c>
      <c r="F247" s="298">
        <v>0</v>
      </c>
    </row>
    <row r="248" spans="1:6" x14ac:dyDescent="0.3">
      <c r="A248" s="204" t="s">
        <v>2681</v>
      </c>
      <c r="B248" s="297"/>
      <c r="C248" s="297"/>
      <c r="D248" s="1" t="s">
        <v>1776</v>
      </c>
      <c r="E248" s="297" t="s">
        <v>1788</v>
      </c>
      <c r="F248" s="298">
        <v>0</v>
      </c>
    </row>
    <row r="249" spans="1:6" x14ac:dyDescent="0.3">
      <c r="A249" s="204" t="s">
        <v>2410</v>
      </c>
      <c r="B249" s="297"/>
      <c r="C249" s="297"/>
      <c r="D249" s="1" t="s">
        <v>1776</v>
      </c>
      <c r="E249" s="297" t="s">
        <v>2042</v>
      </c>
      <c r="F249" s="298">
        <v>0</v>
      </c>
    </row>
    <row r="250" spans="1:6" x14ac:dyDescent="0.3">
      <c r="A250" s="204" t="s">
        <v>2411</v>
      </c>
      <c r="B250" s="297"/>
      <c r="C250" s="297"/>
      <c r="D250" s="1" t="s">
        <v>1776</v>
      </c>
      <c r="E250" s="297" t="s">
        <v>2042</v>
      </c>
      <c r="F250" s="298">
        <v>0</v>
      </c>
    </row>
    <row r="251" spans="1:6" x14ac:dyDescent="0.3">
      <c r="A251" s="204" t="s">
        <v>3204</v>
      </c>
      <c r="B251" s="297"/>
      <c r="C251" s="297"/>
      <c r="D251" s="1" t="s">
        <v>1775</v>
      </c>
      <c r="E251" s="297" t="s">
        <v>1777</v>
      </c>
      <c r="F251" s="298">
        <v>0</v>
      </c>
    </row>
    <row r="252" spans="1:6" x14ac:dyDescent="0.3">
      <c r="A252" s="204" t="s">
        <v>2412</v>
      </c>
      <c r="B252" s="297"/>
      <c r="C252" s="297"/>
      <c r="D252" s="1" t="s">
        <v>1775</v>
      </c>
      <c r="E252" s="297" t="s">
        <v>1777</v>
      </c>
      <c r="F252" s="298">
        <v>0</v>
      </c>
    </row>
    <row r="253" spans="1:6" x14ac:dyDescent="0.3">
      <c r="A253" s="204" t="s">
        <v>2413</v>
      </c>
      <c r="B253" s="297"/>
      <c r="C253" s="297"/>
      <c r="D253" s="1" t="s">
        <v>1775</v>
      </c>
      <c r="E253" s="297" t="s">
        <v>1777</v>
      </c>
      <c r="F253" s="298">
        <v>0</v>
      </c>
    </row>
    <row r="254" spans="1:6" x14ac:dyDescent="0.3">
      <c r="A254" s="204" t="s">
        <v>2676</v>
      </c>
      <c r="B254" s="297"/>
      <c r="C254" s="297"/>
      <c r="D254" s="1" t="s">
        <v>1776</v>
      </c>
      <c r="E254" s="297" t="s">
        <v>1788</v>
      </c>
      <c r="F254" s="298">
        <v>0</v>
      </c>
    </row>
    <row r="255" spans="1:6" x14ac:dyDescent="0.3">
      <c r="A255" s="204" t="s">
        <v>2677</v>
      </c>
      <c r="B255" s="297"/>
      <c r="C255" s="297"/>
      <c r="D255" s="1" t="s">
        <v>1776</v>
      </c>
      <c r="E255" s="297" t="s">
        <v>1788</v>
      </c>
      <c r="F255" s="298">
        <v>0</v>
      </c>
    </row>
    <row r="256" spans="1:6" x14ac:dyDescent="0.3">
      <c r="A256" s="204" t="s">
        <v>2682</v>
      </c>
      <c r="B256" s="297"/>
      <c r="C256" s="297"/>
      <c r="D256" s="1" t="s">
        <v>1776</v>
      </c>
      <c r="E256" s="297" t="s">
        <v>1788</v>
      </c>
      <c r="F256" s="298">
        <v>0</v>
      </c>
    </row>
    <row r="257" spans="1:6" x14ac:dyDescent="0.3">
      <c r="A257" s="204" t="s">
        <v>2683</v>
      </c>
      <c r="B257" s="297"/>
      <c r="C257" s="297"/>
      <c r="D257" s="1" t="s">
        <v>1776</v>
      </c>
      <c r="E257" s="297" t="s">
        <v>1788</v>
      </c>
      <c r="F257" s="298">
        <v>0</v>
      </c>
    </row>
    <row r="258" spans="1:6" x14ac:dyDescent="0.3">
      <c r="A258" s="204" t="s">
        <v>2414</v>
      </c>
      <c r="B258" s="297"/>
      <c r="C258" s="297"/>
      <c r="D258" s="1" t="s">
        <v>1776</v>
      </c>
      <c r="E258" s="297" t="s">
        <v>2042</v>
      </c>
      <c r="F258" s="298">
        <v>0</v>
      </c>
    </row>
    <row r="259" spans="1:6" x14ac:dyDescent="0.3">
      <c r="A259" s="204" t="s">
        <v>2415</v>
      </c>
      <c r="B259" s="297"/>
      <c r="C259" s="297"/>
      <c r="D259" s="1" t="s">
        <v>1776</v>
      </c>
      <c r="E259" s="297" t="s">
        <v>2042</v>
      </c>
      <c r="F259" s="298">
        <v>0</v>
      </c>
    </row>
    <row r="260" spans="1:6" x14ac:dyDescent="0.3">
      <c r="A260" s="204" t="s">
        <v>3210</v>
      </c>
      <c r="B260" s="297"/>
      <c r="C260" s="297"/>
      <c r="D260" s="1" t="s">
        <v>1775</v>
      </c>
      <c r="E260" s="297" t="s">
        <v>1777</v>
      </c>
      <c r="F260" s="298">
        <v>0</v>
      </c>
    </row>
    <row r="261" spans="1:6" x14ac:dyDescent="0.3">
      <c r="A261" s="204" t="s">
        <v>2416</v>
      </c>
      <c r="B261" s="297"/>
      <c r="C261" s="297"/>
      <c r="D261" s="1" t="s">
        <v>1775</v>
      </c>
      <c r="E261" s="297" t="s">
        <v>1777</v>
      </c>
      <c r="F261" s="298">
        <v>0</v>
      </c>
    </row>
    <row r="262" spans="1:6" x14ac:dyDescent="0.3">
      <c r="A262" s="204" t="s">
        <v>2417</v>
      </c>
      <c r="B262" s="297"/>
      <c r="C262" s="297"/>
      <c r="D262" s="1" t="s">
        <v>1775</v>
      </c>
      <c r="E262" s="297" t="s">
        <v>1777</v>
      </c>
      <c r="F262" s="298">
        <v>0</v>
      </c>
    </row>
    <row r="263" spans="1:6" x14ac:dyDescent="0.3">
      <c r="A263" s="204" t="s">
        <v>2678</v>
      </c>
      <c r="B263" s="297"/>
      <c r="C263" s="297"/>
      <c r="D263" s="1" t="s">
        <v>1776</v>
      </c>
      <c r="E263" s="297" t="s">
        <v>1788</v>
      </c>
      <c r="F263" s="298">
        <v>0</v>
      </c>
    </row>
    <row r="264" spans="1:6" x14ac:dyDescent="0.3">
      <c r="A264" s="204" t="s">
        <v>2679</v>
      </c>
      <c r="B264" s="297"/>
      <c r="C264" s="297"/>
      <c r="D264" s="1" t="s">
        <v>1776</v>
      </c>
      <c r="E264" s="297" t="s">
        <v>1788</v>
      </c>
      <c r="F264" s="298">
        <v>0</v>
      </c>
    </row>
    <row r="265" spans="1:6" x14ac:dyDescent="0.3">
      <c r="A265" s="204" t="s">
        <v>2684</v>
      </c>
      <c r="B265" s="297"/>
      <c r="C265" s="297"/>
      <c r="D265" s="1" t="s">
        <v>1776</v>
      </c>
      <c r="E265" s="297" t="s">
        <v>1788</v>
      </c>
      <c r="F265" s="298">
        <v>0</v>
      </c>
    </row>
    <row r="266" spans="1:6" x14ac:dyDescent="0.3">
      <c r="A266" s="204" t="s">
        <v>2685</v>
      </c>
      <c r="B266" s="297"/>
      <c r="C266" s="297"/>
      <c r="D266" s="1" t="s">
        <v>1776</v>
      </c>
      <c r="E266" s="297" t="s">
        <v>1788</v>
      </c>
      <c r="F266" s="298">
        <v>0</v>
      </c>
    </row>
    <row r="267" spans="1:6" x14ac:dyDescent="0.3">
      <c r="A267" s="204" t="s">
        <v>2418</v>
      </c>
      <c r="B267" s="297"/>
      <c r="C267" s="297"/>
      <c r="D267" s="1" t="s">
        <v>1776</v>
      </c>
      <c r="E267" s="297" t="s">
        <v>2042</v>
      </c>
      <c r="F267" s="298">
        <v>0</v>
      </c>
    </row>
    <row r="268" spans="1:6" x14ac:dyDescent="0.3">
      <c r="A268" s="204" t="s">
        <v>2419</v>
      </c>
      <c r="B268" s="297"/>
      <c r="C268" s="297"/>
      <c r="D268" s="1" t="s">
        <v>1776</v>
      </c>
      <c r="E268" s="297" t="s">
        <v>2042</v>
      </c>
      <c r="F268" s="298">
        <v>0</v>
      </c>
    </row>
    <row r="269" spans="1:6" x14ac:dyDescent="0.3">
      <c r="A269" s="204" t="s">
        <v>3209</v>
      </c>
      <c r="B269" s="297"/>
      <c r="C269" s="297"/>
      <c r="D269" s="1" t="s">
        <v>1775</v>
      </c>
      <c r="E269" s="297" t="s">
        <v>1777</v>
      </c>
      <c r="F269" s="298">
        <v>0</v>
      </c>
    </row>
    <row r="270" spans="1:6" x14ac:dyDescent="0.3">
      <c r="A270" s="204" t="s">
        <v>2420</v>
      </c>
      <c r="B270" s="297"/>
      <c r="C270" s="297"/>
      <c r="D270" s="1" t="s">
        <v>1775</v>
      </c>
      <c r="E270" s="297" t="s">
        <v>1777</v>
      </c>
      <c r="F270" s="298">
        <v>0</v>
      </c>
    </row>
    <row r="271" spans="1:6" x14ac:dyDescent="0.3">
      <c r="A271" s="204" t="s">
        <v>2686</v>
      </c>
      <c r="B271" s="297"/>
      <c r="C271" s="297"/>
      <c r="D271" s="1" t="s">
        <v>1775</v>
      </c>
      <c r="E271" s="297" t="s">
        <v>1777</v>
      </c>
      <c r="F271" s="298">
        <v>0</v>
      </c>
    </row>
    <row r="272" spans="1:6" x14ac:dyDescent="0.3">
      <c r="A272" s="204" t="s">
        <v>2687</v>
      </c>
      <c r="B272" s="297"/>
      <c r="C272" s="297"/>
      <c r="D272" s="1" t="s">
        <v>1776</v>
      </c>
      <c r="E272" s="297" t="s">
        <v>1788</v>
      </c>
      <c r="F272" s="298">
        <v>0</v>
      </c>
    </row>
    <row r="273" spans="1:6" x14ac:dyDescent="0.3">
      <c r="A273" s="204" t="s">
        <v>2688</v>
      </c>
      <c r="B273" s="297"/>
      <c r="C273" s="297"/>
      <c r="D273" s="1" t="s">
        <v>1776</v>
      </c>
      <c r="E273" s="297" t="s">
        <v>1788</v>
      </c>
      <c r="F273" s="298">
        <v>0</v>
      </c>
    </row>
    <row r="274" spans="1:6" x14ac:dyDescent="0.3">
      <c r="A274" s="204" t="s">
        <v>2689</v>
      </c>
      <c r="B274" s="297"/>
      <c r="C274" s="297"/>
      <c r="D274" s="1" t="s">
        <v>1776</v>
      </c>
      <c r="E274" s="297" t="s">
        <v>1788</v>
      </c>
      <c r="F274" s="298">
        <v>0</v>
      </c>
    </row>
    <row r="275" spans="1:6" x14ac:dyDescent="0.3">
      <c r="A275" s="204" t="s">
        <v>2690</v>
      </c>
      <c r="B275" s="297"/>
      <c r="C275" s="297"/>
      <c r="D275" s="1" t="s">
        <v>1776</v>
      </c>
      <c r="E275" s="297" t="s">
        <v>1788</v>
      </c>
      <c r="F275" s="298">
        <v>0</v>
      </c>
    </row>
    <row r="276" spans="1:6" x14ac:dyDescent="0.3">
      <c r="A276" s="204" t="s">
        <v>2691</v>
      </c>
      <c r="B276" s="297"/>
      <c r="C276" s="297"/>
      <c r="D276" s="1" t="s">
        <v>1776</v>
      </c>
      <c r="E276" s="297" t="s">
        <v>2042</v>
      </c>
      <c r="F276" s="298">
        <v>0</v>
      </c>
    </row>
    <row r="277" spans="1:6" x14ac:dyDescent="0.3">
      <c r="A277" s="204" t="s">
        <v>2692</v>
      </c>
      <c r="B277" s="297"/>
      <c r="C277" s="297"/>
      <c r="D277" s="1" t="s">
        <v>1776</v>
      </c>
      <c r="E277" s="297" t="s">
        <v>2042</v>
      </c>
      <c r="F277" s="298">
        <v>0</v>
      </c>
    </row>
    <row r="278" spans="1:6" x14ac:dyDescent="0.3">
      <c r="A278" s="204" t="s">
        <v>3208</v>
      </c>
      <c r="B278" s="297"/>
      <c r="C278" s="297"/>
      <c r="D278" s="1" t="s">
        <v>1775</v>
      </c>
      <c r="E278" s="297" t="s">
        <v>1777</v>
      </c>
      <c r="F278" s="298">
        <v>0</v>
      </c>
    </row>
    <row r="279" spans="1:6" x14ac:dyDescent="0.3">
      <c r="A279" s="204" t="s">
        <v>2693</v>
      </c>
      <c r="B279" s="297"/>
      <c r="C279" s="297"/>
      <c r="D279" s="1" t="s">
        <v>1775</v>
      </c>
      <c r="E279" s="297" t="s">
        <v>1777</v>
      </c>
      <c r="F279" s="298">
        <v>0</v>
      </c>
    </row>
    <row r="280" spans="1:6" x14ac:dyDescent="0.3">
      <c r="A280" s="204" t="s">
        <v>2694</v>
      </c>
      <c r="B280" s="297"/>
      <c r="C280" s="297"/>
      <c r="D280" s="1" t="s">
        <v>1775</v>
      </c>
      <c r="E280" s="297" t="s">
        <v>1777</v>
      </c>
      <c r="F280" s="298">
        <v>0</v>
      </c>
    </row>
    <row r="281" spans="1:6" x14ac:dyDescent="0.3">
      <c r="A281" s="204" t="s">
        <v>2695</v>
      </c>
      <c r="B281" s="297"/>
      <c r="C281" s="297"/>
      <c r="D281" s="1" t="s">
        <v>1776</v>
      </c>
      <c r="E281" s="297" t="s">
        <v>1788</v>
      </c>
      <c r="F281" s="298">
        <v>0</v>
      </c>
    </row>
    <row r="282" spans="1:6" x14ac:dyDescent="0.3">
      <c r="A282" s="204" t="s">
        <v>2696</v>
      </c>
      <c r="B282" s="297"/>
      <c r="C282" s="297"/>
      <c r="D282" s="1" t="s">
        <v>1776</v>
      </c>
      <c r="E282" s="297" t="s">
        <v>1788</v>
      </c>
      <c r="F282" s="298">
        <v>0</v>
      </c>
    </row>
    <row r="283" spans="1:6" x14ac:dyDescent="0.3">
      <c r="A283" s="204" t="s">
        <v>2697</v>
      </c>
      <c r="B283" s="297"/>
      <c r="C283" s="297"/>
      <c r="D283" s="1" t="s">
        <v>1776</v>
      </c>
      <c r="E283" s="297" t="s">
        <v>1788</v>
      </c>
      <c r="F283" s="298">
        <v>0</v>
      </c>
    </row>
    <row r="284" spans="1:6" x14ac:dyDescent="0.3">
      <c r="A284" s="204" t="s">
        <v>2698</v>
      </c>
      <c r="B284" s="297"/>
      <c r="C284" s="297"/>
      <c r="D284" s="1" t="s">
        <v>1776</v>
      </c>
      <c r="E284" s="297" t="s">
        <v>1788</v>
      </c>
      <c r="F284" s="298">
        <v>0</v>
      </c>
    </row>
    <row r="285" spans="1:6" x14ac:dyDescent="0.3">
      <c r="A285" s="204" t="s">
        <v>2699</v>
      </c>
      <c r="B285" s="297"/>
      <c r="C285" s="297"/>
      <c r="D285" s="1" t="s">
        <v>1776</v>
      </c>
      <c r="E285" s="297" t="s">
        <v>2042</v>
      </c>
      <c r="F285" s="298">
        <v>0</v>
      </c>
    </row>
    <row r="286" spans="1:6" x14ac:dyDescent="0.3">
      <c r="A286" s="13" t="s">
        <v>2700</v>
      </c>
      <c r="B286" s="13"/>
      <c r="C286" s="13"/>
      <c r="D286" s="13" t="s">
        <v>1776</v>
      </c>
      <c r="E286" s="13" t="s">
        <v>2042</v>
      </c>
      <c r="F286" s="298">
        <v>0</v>
      </c>
    </row>
    <row r="287" spans="1:6" x14ac:dyDescent="0.3">
      <c r="A287" s="204" t="s">
        <v>3207</v>
      </c>
      <c r="B287" s="297"/>
      <c r="C287" s="297"/>
      <c r="D287" s="1" t="s">
        <v>1775</v>
      </c>
      <c r="E287" s="297" t="s">
        <v>1777</v>
      </c>
      <c r="F287" s="298">
        <v>0</v>
      </c>
    </row>
    <row r="288" spans="1:6" x14ac:dyDescent="0.3">
      <c r="A288" s="13" t="s">
        <v>2701</v>
      </c>
      <c r="B288" s="13"/>
      <c r="C288" s="13"/>
      <c r="D288" s="13" t="s">
        <v>1775</v>
      </c>
      <c r="E288" s="13" t="s">
        <v>1777</v>
      </c>
      <c r="F288" s="298">
        <v>0</v>
      </c>
    </row>
    <row r="289" spans="1:6" x14ac:dyDescent="0.3">
      <c r="A289" s="13" t="s">
        <v>3137</v>
      </c>
      <c r="B289" s="13"/>
      <c r="C289" s="13"/>
      <c r="D289" s="13" t="s">
        <v>1775</v>
      </c>
      <c r="E289" s="13" t="s">
        <v>1777</v>
      </c>
      <c r="F289" s="298">
        <v>0</v>
      </c>
    </row>
    <row r="290" spans="1:6" x14ac:dyDescent="0.3">
      <c r="A290" s="13" t="s">
        <v>3138</v>
      </c>
      <c r="B290" s="13"/>
      <c r="C290" s="13"/>
      <c r="D290" s="13" t="s">
        <v>1776</v>
      </c>
      <c r="E290" s="13" t="s">
        <v>1788</v>
      </c>
      <c r="F290" s="298">
        <v>0</v>
      </c>
    </row>
    <row r="291" spans="1:6" x14ac:dyDescent="0.3">
      <c r="A291" s="13" t="s">
        <v>3139</v>
      </c>
      <c r="B291" s="13"/>
      <c r="C291" s="13"/>
      <c r="D291" s="13" t="s">
        <v>1776</v>
      </c>
      <c r="E291" s="13" t="s">
        <v>1788</v>
      </c>
      <c r="F291" s="298">
        <v>0</v>
      </c>
    </row>
    <row r="292" spans="1:6" x14ac:dyDescent="0.3">
      <c r="A292" s="13" t="s">
        <v>3140</v>
      </c>
      <c r="B292" s="13"/>
      <c r="C292" s="13"/>
      <c r="D292" s="13" t="s">
        <v>1776</v>
      </c>
      <c r="E292" s="13" t="s">
        <v>1788</v>
      </c>
      <c r="F292" s="298">
        <v>0</v>
      </c>
    </row>
    <row r="293" spans="1:6" x14ac:dyDescent="0.3">
      <c r="A293" s="13" t="s">
        <v>3141</v>
      </c>
      <c r="B293" s="13"/>
      <c r="C293" s="13"/>
      <c r="D293" s="13" t="s">
        <v>1776</v>
      </c>
      <c r="E293" s="13" t="s">
        <v>1788</v>
      </c>
      <c r="F293" s="298">
        <v>0</v>
      </c>
    </row>
    <row r="294" spans="1:6" x14ac:dyDescent="0.3">
      <c r="A294" s="13" t="s">
        <v>3142</v>
      </c>
      <c r="B294" s="13"/>
      <c r="C294" s="13"/>
      <c r="D294" s="13" t="s">
        <v>1776</v>
      </c>
      <c r="E294" s="13" t="s">
        <v>2042</v>
      </c>
      <c r="F294" s="298">
        <v>0</v>
      </c>
    </row>
    <row r="295" spans="1:6" x14ac:dyDescent="0.3">
      <c r="A295" s="13" t="s">
        <v>3143</v>
      </c>
      <c r="B295" s="13"/>
      <c r="C295" s="13"/>
      <c r="D295" s="13" t="s">
        <v>1776</v>
      </c>
      <c r="E295" s="13" t="s">
        <v>2042</v>
      </c>
      <c r="F295" s="298">
        <v>0</v>
      </c>
    </row>
    <row r="296" spans="1:6" x14ac:dyDescent="0.3">
      <c r="A296" s="204" t="s">
        <v>3206</v>
      </c>
      <c r="B296" s="297"/>
      <c r="C296" s="297"/>
      <c r="D296" s="1" t="s">
        <v>1775</v>
      </c>
      <c r="E296" s="297" t="s">
        <v>1777</v>
      </c>
      <c r="F296" s="298">
        <v>0</v>
      </c>
    </row>
    <row r="297" spans="1:6" x14ac:dyDescent="0.3">
      <c r="A297" s="13" t="s">
        <v>3144</v>
      </c>
      <c r="B297" s="13"/>
      <c r="C297" s="13"/>
      <c r="D297" s="13" t="s">
        <v>1775</v>
      </c>
      <c r="E297" s="13" t="s">
        <v>1777</v>
      </c>
      <c r="F297" s="298">
        <v>0</v>
      </c>
    </row>
    <row r="298" spans="1:6" x14ac:dyDescent="0.3">
      <c r="A298" s="13" t="s">
        <v>3145</v>
      </c>
      <c r="B298" s="13"/>
      <c r="C298" s="13"/>
      <c r="D298" s="13" t="s">
        <v>1775</v>
      </c>
      <c r="E298" s="13" t="s">
        <v>1777</v>
      </c>
      <c r="F298" s="298">
        <v>0</v>
      </c>
    </row>
    <row r="299" spans="1:6" x14ac:dyDescent="0.3">
      <c r="A299" s="13" t="s">
        <v>3146</v>
      </c>
      <c r="B299" s="13"/>
      <c r="C299" s="13"/>
      <c r="D299" s="13" t="s">
        <v>1776</v>
      </c>
      <c r="E299" s="13" t="s">
        <v>1788</v>
      </c>
      <c r="F299" s="298">
        <v>0</v>
      </c>
    </row>
    <row r="300" spans="1:6" x14ac:dyDescent="0.3">
      <c r="A300" s="13" t="s">
        <v>3147</v>
      </c>
      <c r="B300" s="13"/>
      <c r="C300" s="13"/>
      <c r="D300" s="13" t="s">
        <v>1776</v>
      </c>
      <c r="E300" s="13" t="s">
        <v>1788</v>
      </c>
      <c r="F300" s="298">
        <v>0</v>
      </c>
    </row>
    <row r="301" spans="1:6" x14ac:dyDescent="0.3">
      <c r="A301" s="13" t="s">
        <v>3148</v>
      </c>
      <c r="B301" s="13"/>
      <c r="C301" s="13"/>
      <c r="D301" s="13" t="s">
        <v>1776</v>
      </c>
      <c r="E301" s="13" t="s">
        <v>1788</v>
      </c>
      <c r="F301" s="298">
        <v>0</v>
      </c>
    </row>
    <row r="302" spans="1:6" x14ac:dyDescent="0.3">
      <c r="A302" s="13" t="s">
        <v>3149</v>
      </c>
      <c r="B302" s="13"/>
      <c r="C302" s="13"/>
      <c r="D302" s="13" t="s">
        <v>1776</v>
      </c>
      <c r="E302" s="13" t="s">
        <v>1788</v>
      </c>
      <c r="F302" s="298">
        <v>0</v>
      </c>
    </row>
    <row r="303" spans="1:6" x14ac:dyDescent="0.3">
      <c r="A303" s="13" t="s">
        <v>3150</v>
      </c>
      <c r="B303" s="13"/>
      <c r="C303" s="13"/>
      <c r="D303" s="13" t="s">
        <v>1776</v>
      </c>
      <c r="E303" s="13" t="s">
        <v>2042</v>
      </c>
      <c r="F303" s="298">
        <v>0</v>
      </c>
    </row>
    <row r="304" spans="1:6" x14ac:dyDescent="0.3">
      <c r="A304" s="13" t="s">
        <v>3151</v>
      </c>
      <c r="B304" s="13"/>
      <c r="C304" s="13"/>
      <c r="D304" s="13" t="s">
        <v>1776</v>
      </c>
      <c r="E304" s="13" t="s">
        <v>2042</v>
      </c>
      <c r="F304" s="298">
        <v>0</v>
      </c>
    </row>
    <row r="305" spans="1:6" x14ac:dyDescent="0.3">
      <c r="A305" s="204" t="s">
        <v>3205</v>
      </c>
      <c r="B305" s="297"/>
      <c r="C305" s="297"/>
      <c r="D305" s="1" t="s">
        <v>1775</v>
      </c>
      <c r="E305" s="297" t="s">
        <v>1777</v>
      </c>
      <c r="F305" s="298">
        <v>0</v>
      </c>
    </row>
    <row r="306" spans="1:6" x14ac:dyDescent="0.3">
      <c r="A306" s="13" t="s">
        <v>3152</v>
      </c>
      <c r="B306" s="13"/>
      <c r="C306" s="13"/>
      <c r="D306" s="13" t="s">
        <v>1775</v>
      </c>
      <c r="E306" s="13" t="s">
        <v>1777</v>
      </c>
      <c r="F306" s="301">
        <v>0</v>
      </c>
    </row>
    <row r="307" spans="1:6" x14ac:dyDescent="0.3">
      <c r="A307" s="204" t="s">
        <v>2421</v>
      </c>
      <c r="D307" s="1" t="s">
        <v>2275</v>
      </c>
      <c r="E307" t="s">
        <v>2275</v>
      </c>
      <c r="F307" s="257" t="s">
        <v>2275</v>
      </c>
    </row>
    <row r="308" spans="1:6" x14ac:dyDescent="0.3">
      <c r="A308" s="204" t="s">
        <v>2422</v>
      </c>
      <c r="D308" s="1" t="s">
        <v>1776</v>
      </c>
      <c r="E308" t="s">
        <v>1788</v>
      </c>
      <c r="F308" s="257">
        <v>0</v>
      </c>
    </row>
    <row r="309" spans="1:6" x14ac:dyDescent="0.3">
      <c r="A309" s="204" t="s">
        <v>2423</v>
      </c>
      <c r="D309" s="1" t="s">
        <v>1776</v>
      </c>
      <c r="E309" t="s">
        <v>1788</v>
      </c>
      <c r="F309" s="257">
        <v>0</v>
      </c>
    </row>
    <row r="310" spans="1:6" x14ac:dyDescent="0.3">
      <c r="A310" s="204" t="s">
        <v>2424</v>
      </c>
      <c r="D310" s="1" t="s">
        <v>1776</v>
      </c>
      <c r="E310" t="s">
        <v>1788</v>
      </c>
      <c r="F310" s="257">
        <v>0</v>
      </c>
    </row>
    <row r="311" spans="1:6" x14ac:dyDescent="0.3">
      <c r="A311" s="204" t="s">
        <v>2425</v>
      </c>
      <c r="D311" s="1" t="s">
        <v>1776</v>
      </c>
      <c r="E311" t="s">
        <v>1788</v>
      </c>
      <c r="F311" s="257">
        <v>0</v>
      </c>
    </row>
    <row r="312" spans="1:6" x14ac:dyDescent="0.3">
      <c r="A312" s="204" t="s">
        <v>2426</v>
      </c>
      <c r="D312" s="1" t="s">
        <v>1776</v>
      </c>
      <c r="E312" t="s">
        <v>1788</v>
      </c>
      <c r="F312" s="257">
        <v>0</v>
      </c>
    </row>
    <row r="313" spans="1:6" x14ac:dyDescent="0.3">
      <c r="A313" s="204" t="s">
        <v>2427</v>
      </c>
      <c r="D313" s="1" t="s">
        <v>1776</v>
      </c>
      <c r="E313" t="s">
        <v>1788</v>
      </c>
      <c r="F313" s="257">
        <v>0</v>
      </c>
    </row>
    <row r="314" spans="1:6" x14ac:dyDescent="0.3">
      <c r="A314" s="204" t="s">
        <v>2428</v>
      </c>
      <c r="D314" s="1" t="s">
        <v>1776</v>
      </c>
      <c r="E314" t="s">
        <v>1788</v>
      </c>
      <c r="F314" s="257">
        <v>0</v>
      </c>
    </row>
    <row r="315" spans="1:6" x14ac:dyDescent="0.3">
      <c r="A315" s="204" t="s">
        <v>2429</v>
      </c>
      <c r="D315" s="1" t="s">
        <v>1776</v>
      </c>
      <c r="E315" t="s">
        <v>1788</v>
      </c>
      <c r="F315" s="257">
        <v>0</v>
      </c>
    </row>
    <row r="316" spans="1:6" x14ac:dyDescent="0.3">
      <c r="A316" s="204" t="s">
        <v>2430</v>
      </c>
      <c r="D316" s="1" t="s">
        <v>1776</v>
      </c>
      <c r="E316" t="s">
        <v>1788</v>
      </c>
      <c r="F316" s="257">
        <v>0</v>
      </c>
    </row>
    <row r="317" spans="1:6" x14ac:dyDescent="0.3">
      <c r="A317" s="204" t="s">
        <v>2431</v>
      </c>
      <c r="D317" s="1" t="s">
        <v>1776</v>
      </c>
      <c r="E317" t="s">
        <v>1788</v>
      </c>
      <c r="F317" s="257">
        <v>0</v>
      </c>
    </row>
    <row r="318" spans="1:6" x14ac:dyDescent="0.3">
      <c r="A318" s="204" t="s">
        <v>2432</v>
      </c>
      <c r="D318" s="1" t="s">
        <v>1776</v>
      </c>
      <c r="E318" t="s">
        <v>1788</v>
      </c>
      <c r="F318" s="257">
        <v>0</v>
      </c>
    </row>
    <row r="319" spans="1:6" x14ac:dyDescent="0.3">
      <c r="A319" s="204" t="s">
        <v>2433</v>
      </c>
      <c r="D319" s="1" t="s">
        <v>1776</v>
      </c>
      <c r="E319" t="s">
        <v>1788</v>
      </c>
      <c r="F319" s="257">
        <v>0</v>
      </c>
    </row>
    <row r="320" spans="1:6" x14ac:dyDescent="0.3">
      <c r="A320" s="204" t="s">
        <v>2434</v>
      </c>
      <c r="D320" s="1" t="s">
        <v>1776</v>
      </c>
      <c r="E320" t="s">
        <v>1788</v>
      </c>
      <c r="F320" s="257">
        <v>0</v>
      </c>
    </row>
    <row r="321" spans="1:6" x14ac:dyDescent="0.3">
      <c r="A321" s="204" t="s">
        <v>2435</v>
      </c>
      <c r="D321" s="1" t="s">
        <v>1776</v>
      </c>
      <c r="E321" t="s">
        <v>1788</v>
      </c>
      <c r="F321" s="257">
        <v>0</v>
      </c>
    </row>
    <row r="322" spans="1:6" x14ac:dyDescent="0.3">
      <c r="A322" s="204" t="s">
        <v>2436</v>
      </c>
      <c r="D322" s="1" t="s">
        <v>1775</v>
      </c>
      <c r="E322" t="s">
        <v>1777</v>
      </c>
      <c r="F322" s="257">
        <v>0</v>
      </c>
    </row>
    <row r="323" spans="1:6" x14ac:dyDescent="0.3">
      <c r="A323" s="204" t="s">
        <v>2437</v>
      </c>
      <c r="D323" s="1" t="s">
        <v>1775</v>
      </c>
      <c r="E323" t="s">
        <v>1777</v>
      </c>
      <c r="F323" s="257">
        <v>0</v>
      </c>
    </row>
    <row r="324" spans="1:6" x14ac:dyDescent="0.3">
      <c r="A324" s="204" t="s">
        <v>2438</v>
      </c>
      <c r="D324" s="1" t="s">
        <v>1776</v>
      </c>
      <c r="E324" t="s">
        <v>1788</v>
      </c>
      <c r="F324" s="257">
        <v>0</v>
      </c>
    </row>
    <row r="325" spans="1:6" x14ac:dyDescent="0.3">
      <c r="A325" s="204" t="s">
        <v>2439</v>
      </c>
      <c r="D325" s="1" t="s">
        <v>1776</v>
      </c>
      <c r="E325" t="s">
        <v>1788</v>
      </c>
      <c r="F325" s="257">
        <v>0</v>
      </c>
    </row>
    <row r="326" spans="1:6" x14ac:dyDescent="0.3">
      <c r="A326" s="204" t="s">
        <v>2440</v>
      </c>
      <c r="D326" s="1" t="s">
        <v>1776</v>
      </c>
      <c r="E326" t="s">
        <v>1788</v>
      </c>
      <c r="F326" s="257">
        <v>0</v>
      </c>
    </row>
    <row r="327" spans="1:6" x14ac:dyDescent="0.3">
      <c r="A327" s="204" t="s">
        <v>2441</v>
      </c>
      <c r="D327" s="1" t="s">
        <v>1776</v>
      </c>
      <c r="E327" t="s">
        <v>1788</v>
      </c>
      <c r="F327" s="257">
        <v>0</v>
      </c>
    </row>
    <row r="328" spans="1:6" x14ac:dyDescent="0.3">
      <c r="A328" s="204" t="s">
        <v>2442</v>
      </c>
      <c r="D328" s="1" t="s">
        <v>1776</v>
      </c>
      <c r="E328" t="s">
        <v>1788</v>
      </c>
      <c r="F328" s="257">
        <v>0</v>
      </c>
    </row>
    <row r="329" spans="1:6" x14ac:dyDescent="0.3">
      <c r="A329" s="204" t="s">
        <v>2443</v>
      </c>
      <c r="D329" s="1" t="s">
        <v>1776</v>
      </c>
      <c r="E329" t="s">
        <v>1788</v>
      </c>
      <c r="F329" s="257">
        <v>0</v>
      </c>
    </row>
    <row r="330" spans="1:6" x14ac:dyDescent="0.3">
      <c r="A330" s="204" t="s">
        <v>2444</v>
      </c>
      <c r="D330" s="1" t="s">
        <v>1776</v>
      </c>
      <c r="E330" t="s">
        <v>1788</v>
      </c>
      <c r="F330" s="257">
        <v>0</v>
      </c>
    </row>
    <row r="331" spans="1:6" x14ac:dyDescent="0.3">
      <c r="A331" s="204" t="s">
        <v>2445</v>
      </c>
      <c r="D331" s="1" t="s">
        <v>1776</v>
      </c>
      <c r="E331" t="s">
        <v>1788</v>
      </c>
      <c r="F331" s="257">
        <v>0</v>
      </c>
    </row>
    <row r="332" spans="1:6" x14ac:dyDescent="0.3">
      <c r="A332" s="204" t="s">
        <v>2446</v>
      </c>
      <c r="D332" s="1" t="s">
        <v>1776</v>
      </c>
      <c r="E332" t="s">
        <v>1788</v>
      </c>
      <c r="F332" s="257">
        <v>0</v>
      </c>
    </row>
    <row r="333" spans="1:6" x14ac:dyDescent="0.3">
      <c r="A333" s="204" t="s">
        <v>2447</v>
      </c>
      <c r="D333" s="1" t="s">
        <v>1776</v>
      </c>
      <c r="E333" t="s">
        <v>1788</v>
      </c>
      <c r="F333" s="257">
        <v>0</v>
      </c>
    </row>
    <row r="334" spans="1:6" x14ac:dyDescent="0.3">
      <c r="A334" s="204" t="s">
        <v>2448</v>
      </c>
      <c r="D334" s="1" t="s">
        <v>1776</v>
      </c>
      <c r="E334" t="s">
        <v>1788</v>
      </c>
      <c r="F334" s="257">
        <v>0</v>
      </c>
    </row>
    <row r="335" spans="1:6" x14ac:dyDescent="0.3">
      <c r="A335" s="204" t="s">
        <v>2449</v>
      </c>
      <c r="D335" s="1" t="s">
        <v>1776</v>
      </c>
      <c r="E335" t="s">
        <v>1788</v>
      </c>
      <c r="F335" s="257">
        <v>0</v>
      </c>
    </row>
    <row r="336" spans="1:6" x14ac:dyDescent="0.3">
      <c r="A336" s="204" t="s">
        <v>2450</v>
      </c>
      <c r="D336" s="1" t="s">
        <v>1776</v>
      </c>
      <c r="E336" t="s">
        <v>1788</v>
      </c>
      <c r="F336" s="257">
        <v>0</v>
      </c>
    </row>
    <row r="337" spans="1:6" x14ac:dyDescent="0.3">
      <c r="A337" s="204" t="s">
        <v>2451</v>
      </c>
      <c r="D337" s="1" t="s">
        <v>1776</v>
      </c>
      <c r="E337" t="s">
        <v>1788</v>
      </c>
      <c r="F337" s="257">
        <v>0</v>
      </c>
    </row>
    <row r="338" spans="1:6" x14ac:dyDescent="0.3">
      <c r="A338" s="204" t="s">
        <v>2452</v>
      </c>
      <c r="D338" s="1" t="s">
        <v>1775</v>
      </c>
      <c r="E338" t="s">
        <v>1777</v>
      </c>
      <c r="F338" s="257">
        <v>0</v>
      </c>
    </row>
    <row r="339" spans="1:6" x14ac:dyDescent="0.3">
      <c r="A339" s="204" t="s">
        <v>2453</v>
      </c>
      <c r="D339" s="1" t="s">
        <v>1775</v>
      </c>
      <c r="E339" t="s">
        <v>1777</v>
      </c>
      <c r="F339" s="257">
        <v>0</v>
      </c>
    </row>
    <row r="340" spans="1:6" x14ac:dyDescent="0.3">
      <c r="A340" s="204" t="s">
        <v>3211</v>
      </c>
      <c r="D340" s="1" t="s">
        <v>1776</v>
      </c>
      <c r="E340" t="s">
        <v>1788</v>
      </c>
      <c r="F340" s="310">
        <v>0</v>
      </c>
    </row>
    <row r="341" spans="1:6" x14ac:dyDescent="0.3">
      <c r="A341" s="204" t="s">
        <v>3212</v>
      </c>
      <c r="D341" s="1" t="s">
        <v>1776</v>
      </c>
      <c r="E341" t="s">
        <v>1788</v>
      </c>
      <c r="F341" s="310">
        <v>0</v>
      </c>
    </row>
    <row r="342" spans="1:6" x14ac:dyDescent="0.3">
      <c r="A342" s="204" t="s">
        <v>3213</v>
      </c>
      <c r="D342" s="1" t="s">
        <v>1776</v>
      </c>
      <c r="E342" t="s">
        <v>1788</v>
      </c>
      <c r="F342" s="310">
        <v>0</v>
      </c>
    </row>
    <row r="343" spans="1:6" x14ac:dyDescent="0.3">
      <c r="A343" s="204" t="s">
        <v>3214</v>
      </c>
      <c r="D343" s="1" t="s">
        <v>1776</v>
      </c>
      <c r="E343" t="s">
        <v>1788</v>
      </c>
      <c r="F343" s="310">
        <v>0</v>
      </c>
    </row>
    <row r="344" spans="1:6" x14ac:dyDescent="0.3">
      <c r="A344" s="204" t="s">
        <v>3215</v>
      </c>
      <c r="D344" s="1" t="s">
        <v>1776</v>
      </c>
      <c r="E344" t="s">
        <v>1788</v>
      </c>
      <c r="F344" s="310">
        <v>0</v>
      </c>
    </row>
    <row r="345" spans="1:6" x14ac:dyDescent="0.3">
      <c r="A345" s="204" t="s">
        <v>3216</v>
      </c>
      <c r="D345" s="1" t="s">
        <v>1776</v>
      </c>
      <c r="E345" t="s">
        <v>1788</v>
      </c>
      <c r="F345" s="310">
        <v>0</v>
      </c>
    </row>
    <row r="346" spans="1:6" x14ac:dyDescent="0.3">
      <c r="A346" s="204" t="s">
        <v>3217</v>
      </c>
      <c r="D346" s="1" t="s">
        <v>1776</v>
      </c>
      <c r="E346" t="s">
        <v>1788</v>
      </c>
      <c r="F346" s="310">
        <v>0</v>
      </c>
    </row>
    <row r="347" spans="1:6" x14ac:dyDescent="0.3">
      <c r="A347" s="204" t="s">
        <v>3218</v>
      </c>
      <c r="D347" s="1" t="s">
        <v>1776</v>
      </c>
      <c r="E347" t="s">
        <v>1788</v>
      </c>
      <c r="F347" s="310">
        <v>0</v>
      </c>
    </row>
    <row r="348" spans="1:6" x14ac:dyDescent="0.3">
      <c r="A348" s="204" t="s">
        <v>3219</v>
      </c>
      <c r="D348" s="1" t="s">
        <v>1776</v>
      </c>
      <c r="E348" t="s">
        <v>1788</v>
      </c>
      <c r="F348" s="310">
        <v>0</v>
      </c>
    </row>
    <row r="349" spans="1:6" x14ac:dyDescent="0.3">
      <c r="A349" s="204" t="s">
        <v>3220</v>
      </c>
      <c r="D349" s="1" t="s">
        <v>1776</v>
      </c>
      <c r="E349" t="s">
        <v>1788</v>
      </c>
      <c r="F349" s="310">
        <v>0</v>
      </c>
    </row>
    <row r="350" spans="1:6" x14ac:dyDescent="0.3">
      <c r="A350" s="204" t="s">
        <v>3221</v>
      </c>
      <c r="D350" s="1" t="s">
        <v>1776</v>
      </c>
      <c r="E350" t="s">
        <v>1788</v>
      </c>
      <c r="F350" s="310">
        <v>0</v>
      </c>
    </row>
    <row r="351" spans="1:6" x14ac:dyDescent="0.3">
      <c r="A351" s="204" t="s">
        <v>3222</v>
      </c>
      <c r="D351" s="1" t="s">
        <v>1776</v>
      </c>
      <c r="E351" t="s">
        <v>1788</v>
      </c>
      <c r="F351" s="310">
        <v>0</v>
      </c>
    </row>
    <row r="352" spans="1:6" x14ac:dyDescent="0.3">
      <c r="A352" s="204" t="s">
        <v>3223</v>
      </c>
      <c r="D352" s="1" t="s">
        <v>1776</v>
      </c>
      <c r="E352" t="s">
        <v>1788</v>
      </c>
      <c r="F352" s="310">
        <v>0</v>
      </c>
    </row>
    <row r="353" spans="1:6" x14ac:dyDescent="0.3">
      <c r="A353" s="204" t="s">
        <v>3224</v>
      </c>
      <c r="D353" s="1" t="s">
        <v>1776</v>
      </c>
      <c r="E353" t="s">
        <v>1788</v>
      </c>
      <c r="F353" s="310">
        <v>0</v>
      </c>
    </row>
    <row r="354" spans="1:6" x14ac:dyDescent="0.3">
      <c r="A354" s="204" t="s">
        <v>3225</v>
      </c>
      <c r="D354" s="1" t="s">
        <v>1776</v>
      </c>
      <c r="E354" t="s">
        <v>1788</v>
      </c>
      <c r="F354" s="310">
        <v>0</v>
      </c>
    </row>
    <row r="355" spans="1:6" x14ac:dyDescent="0.3">
      <c r="A355" s="204" t="s">
        <v>3226</v>
      </c>
      <c r="D355" s="1" t="s">
        <v>1776</v>
      </c>
      <c r="E355" t="s">
        <v>1788</v>
      </c>
      <c r="F355" s="310">
        <v>0</v>
      </c>
    </row>
    <row r="356" spans="1:6" x14ac:dyDescent="0.3">
      <c r="A356" s="204" t="s">
        <v>3227</v>
      </c>
      <c r="D356" s="1" t="s">
        <v>1776</v>
      </c>
      <c r="E356" t="s">
        <v>1788</v>
      </c>
      <c r="F356" s="310">
        <v>0</v>
      </c>
    </row>
    <row r="357" spans="1:6" x14ac:dyDescent="0.3">
      <c r="A357" s="204" t="s">
        <v>3228</v>
      </c>
      <c r="D357" s="1" t="s">
        <v>1776</v>
      </c>
      <c r="E357" t="s">
        <v>1788</v>
      </c>
      <c r="F357" s="310">
        <v>0</v>
      </c>
    </row>
    <row r="358" spans="1:6" x14ac:dyDescent="0.3">
      <c r="A358" s="204" t="s">
        <v>3229</v>
      </c>
      <c r="D358" s="1" t="s">
        <v>1776</v>
      </c>
      <c r="E358" t="s">
        <v>1788</v>
      </c>
      <c r="F358" s="310">
        <v>0</v>
      </c>
    </row>
    <row r="359" spans="1:6" x14ac:dyDescent="0.3">
      <c r="A359" s="204" t="s">
        <v>3230</v>
      </c>
      <c r="D359" s="1" t="s">
        <v>1776</v>
      </c>
      <c r="E359" t="s">
        <v>1788</v>
      </c>
      <c r="F359" s="310">
        <v>0</v>
      </c>
    </row>
    <row r="360" spans="1:6" x14ac:dyDescent="0.3">
      <c r="A360" s="204" t="s">
        <v>3231</v>
      </c>
      <c r="D360" s="1" t="s">
        <v>1776</v>
      </c>
      <c r="E360" t="s">
        <v>1788</v>
      </c>
      <c r="F360" s="310">
        <v>0</v>
      </c>
    </row>
    <row r="361" spans="1:6" x14ac:dyDescent="0.3">
      <c r="A361" s="204" t="s">
        <v>3232</v>
      </c>
      <c r="D361" s="1" t="s">
        <v>1776</v>
      </c>
      <c r="E361" t="s">
        <v>1788</v>
      </c>
      <c r="F361" s="310">
        <v>0</v>
      </c>
    </row>
    <row r="362" spans="1:6" x14ac:dyDescent="0.3">
      <c r="A362" s="204" t="s">
        <v>2454</v>
      </c>
      <c r="D362" s="1" t="s">
        <v>1776</v>
      </c>
      <c r="E362" t="s">
        <v>1788</v>
      </c>
      <c r="F362" s="257">
        <v>0</v>
      </c>
    </row>
    <row r="363" spans="1:6" x14ac:dyDescent="0.3">
      <c r="A363" s="204" t="s">
        <v>2455</v>
      </c>
      <c r="D363" s="1" t="s">
        <v>1776</v>
      </c>
      <c r="E363" t="s">
        <v>1788</v>
      </c>
      <c r="F363" s="257">
        <v>0</v>
      </c>
    </row>
    <row r="364" spans="1:6" x14ac:dyDescent="0.3">
      <c r="A364" s="204" t="s">
        <v>2456</v>
      </c>
      <c r="D364" s="1" t="s">
        <v>1776</v>
      </c>
      <c r="E364" t="s">
        <v>1788</v>
      </c>
      <c r="F364" s="257">
        <v>0</v>
      </c>
    </row>
    <row r="365" spans="1:6" x14ac:dyDescent="0.3">
      <c r="A365" s="204" t="s">
        <v>2457</v>
      </c>
      <c r="D365" s="1" t="s">
        <v>1776</v>
      </c>
      <c r="E365" t="s">
        <v>1788</v>
      </c>
      <c r="F365" s="257">
        <v>0</v>
      </c>
    </row>
    <row r="366" spans="1:6" x14ac:dyDescent="0.3">
      <c r="A366" s="204" t="s">
        <v>2458</v>
      </c>
      <c r="D366" s="1" t="s">
        <v>1776</v>
      </c>
      <c r="E366" t="s">
        <v>1788</v>
      </c>
      <c r="F366" s="257">
        <v>0</v>
      </c>
    </row>
    <row r="367" spans="1:6" x14ac:dyDescent="0.3">
      <c r="A367" s="204" t="s">
        <v>2459</v>
      </c>
      <c r="D367" s="1" t="s">
        <v>2275</v>
      </c>
      <c r="E367" t="s">
        <v>2275</v>
      </c>
      <c r="F367" s="257" t="s">
        <v>2275</v>
      </c>
    </row>
    <row r="368" spans="1:6" x14ac:dyDescent="0.3">
      <c r="A368" s="204" t="s">
        <v>2460</v>
      </c>
      <c r="D368" s="1" t="s">
        <v>1775</v>
      </c>
      <c r="E368" t="s">
        <v>1777</v>
      </c>
      <c r="F368" s="257">
        <v>0</v>
      </c>
    </row>
    <row r="369" spans="1:6" x14ac:dyDescent="0.3">
      <c r="A369" s="204" t="s">
        <v>2461</v>
      </c>
      <c r="D369" s="1" t="s">
        <v>1776</v>
      </c>
      <c r="E369" t="s">
        <v>1788</v>
      </c>
      <c r="F369" s="257">
        <v>0</v>
      </c>
    </row>
    <row r="370" spans="1:6" x14ac:dyDescent="0.3">
      <c r="A370" s="204" t="s">
        <v>2462</v>
      </c>
      <c r="D370" s="1" t="s">
        <v>1776</v>
      </c>
      <c r="E370" t="s">
        <v>1788</v>
      </c>
      <c r="F370" s="257">
        <v>0</v>
      </c>
    </row>
    <row r="371" spans="1:6" x14ac:dyDescent="0.3">
      <c r="A371" s="204" t="s">
        <v>2463</v>
      </c>
      <c r="D371" s="1" t="s">
        <v>1775</v>
      </c>
      <c r="E371" t="s">
        <v>1777</v>
      </c>
      <c r="F371" s="257">
        <v>0</v>
      </c>
    </row>
    <row r="372" spans="1:6" x14ac:dyDescent="0.3">
      <c r="A372" s="204" t="s">
        <v>2464</v>
      </c>
      <c r="D372" s="1" t="s">
        <v>1775</v>
      </c>
      <c r="E372" t="s">
        <v>1777</v>
      </c>
      <c r="F372" s="257">
        <v>0</v>
      </c>
    </row>
    <row r="373" spans="1:6" x14ac:dyDescent="0.3">
      <c r="A373" s="204" t="s">
        <v>2465</v>
      </c>
      <c r="D373" s="1" t="s">
        <v>1775</v>
      </c>
      <c r="E373" t="s">
        <v>1777</v>
      </c>
      <c r="F373" s="257">
        <v>0</v>
      </c>
    </row>
    <row r="374" spans="1:6" x14ac:dyDescent="0.3">
      <c r="A374" s="204" t="s">
        <v>2466</v>
      </c>
      <c r="D374" s="1" t="s">
        <v>1775</v>
      </c>
      <c r="E374" t="s">
        <v>1777</v>
      </c>
      <c r="F374" s="257">
        <v>0</v>
      </c>
    </row>
    <row r="375" spans="1:6" x14ac:dyDescent="0.3">
      <c r="A375" s="204" t="s">
        <v>2467</v>
      </c>
      <c r="D375" s="1" t="s">
        <v>1776</v>
      </c>
      <c r="E375" t="s">
        <v>1788</v>
      </c>
      <c r="F375" s="257">
        <v>0</v>
      </c>
    </row>
    <row r="376" spans="1:6" x14ac:dyDescent="0.3">
      <c r="A376" s="204" t="s">
        <v>2468</v>
      </c>
      <c r="D376" s="1" t="s">
        <v>1776</v>
      </c>
      <c r="E376" t="s">
        <v>1788</v>
      </c>
      <c r="F376" s="257">
        <v>0</v>
      </c>
    </row>
    <row r="377" spans="1:6" x14ac:dyDescent="0.3">
      <c r="A377" s="204" t="s">
        <v>2469</v>
      </c>
      <c r="D377" s="1" t="s">
        <v>1775</v>
      </c>
      <c r="E377" t="s">
        <v>1777</v>
      </c>
      <c r="F377" s="257">
        <v>0</v>
      </c>
    </row>
    <row r="378" spans="1:6" x14ac:dyDescent="0.3">
      <c r="A378" s="204" t="s">
        <v>2470</v>
      </c>
      <c r="D378" s="1" t="s">
        <v>1775</v>
      </c>
      <c r="E378" t="s">
        <v>1777</v>
      </c>
      <c r="F378" s="257">
        <v>0</v>
      </c>
    </row>
    <row r="379" spans="1:6" x14ac:dyDescent="0.3">
      <c r="A379" s="204" t="s">
        <v>2471</v>
      </c>
      <c r="D379" s="1" t="s">
        <v>1775</v>
      </c>
      <c r="E379" t="s">
        <v>1777</v>
      </c>
      <c r="F379" s="257">
        <v>0</v>
      </c>
    </row>
    <row r="380" spans="1:6" x14ac:dyDescent="0.3">
      <c r="A380" s="204" t="s">
        <v>2472</v>
      </c>
      <c r="D380" s="1" t="s">
        <v>1775</v>
      </c>
      <c r="E380" t="s">
        <v>1777</v>
      </c>
      <c r="F380" s="257">
        <v>0</v>
      </c>
    </row>
    <row r="381" spans="1:6" x14ac:dyDescent="0.3">
      <c r="A381" s="204" t="s">
        <v>2473</v>
      </c>
      <c r="D381" s="1" t="s">
        <v>1776</v>
      </c>
      <c r="E381" t="s">
        <v>1788</v>
      </c>
      <c r="F381" s="257">
        <v>0</v>
      </c>
    </row>
    <row r="382" spans="1:6" x14ac:dyDescent="0.3">
      <c r="A382" s="204" t="s">
        <v>2474</v>
      </c>
      <c r="D382" s="1" t="s">
        <v>1776</v>
      </c>
      <c r="E382" t="s">
        <v>1788</v>
      </c>
      <c r="F382" s="257">
        <v>0</v>
      </c>
    </row>
    <row r="383" spans="1:6" x14ac:dyDescent="0.3">
      <c r="A383" s="204" t="s">
        <v>2475</v>
      </c>
      <c r="D383" s="1" t="s">
        <v>1775</v>
      </c>
      <c r="E383" t="s">
        <v>1777</v>
      </c>
      <c r="F383" s="257">
        <v>0</v>
      </c>
    </row>
    <row r="384" spans="1:6" x14ac:dyDescent="0.3">
      <c r="A384" s="204" t="s">
        <v>2476</v>
      </c>
      <c r="D384" s="1" t="s">
        <v>1775</v>
      </c>
      <c r="E384" t="s">
        <v>1777</v>
      </c>
      <c r="F384" s="257">
        <v>0</v>
      </c>
    </row>
    <row r="385" spans="1:6" x14ac:dyDescent="0.3">
      <c r="A385" s="204" t="s">
        <v>2477</v>
      </c>
      <c r="D385" s="1" t="s">
        <v>1775</v>
      </c>
      <c r="E385" t="s">
        <v>1777</v>
      </c>
      <c r="F385" s="257">
        <v>0</v>
      </c>
    </row>
    <row r="386" spans="1:6" x14ac:dyDescent="0.3">
      <c r="A386" s="204" t="s">
        <v>2478</v>
      </c>
      <c r="D386" s="1" t="s">
        <v>1775</v>
      </c>
      <c r="E386" t="s">
        <v>1777</v>
      </c>
      <c r="F386" s="257">
        <v>0</v>
      </c>
    </row>
    <row r="387" spans="1:6" x14ac:dyDescent="0.3">
      <c r="A387" s="204" t="s">
        <v>2479</v>
      </c>
      <c r="D387" s="1" t="s">
        <v>1776</v>
      </c>
      <c r="E387" t="s">
        <v>1788</v>
      </c>
      <c r="F387" s="257">
        <v>0</v>
      </c>
    </row>
    <row r="388" spans="1:6" x14ac:dyDescent="0.3">
      <c r="A388" s="204" t="s">
        <v>2480</v>
      </c>
      <c r="D388" s="1" t="s">
        <v>1776</v>
      </c>
      <c r="E388" t="s">
        <v>1788</v>
      </c>
      <c r="F388" s="257">
        <v>0</v>
      </c>
    </row>
    <row r="389" spans="1:6" x14ac:dyDescent="0.3">
      <c r="A389" s="204" t="s">
        <v>2481</v>
      </c>
      <c r="D389" s="1" t="s">
        <v>1775</v>
      </c>
      <c r="E389" t="s">
        <v>1777</v>
      </c>
      <c r="F389" s="257">
        <v>0</v>
      </c>
    </row>
    <row r="390" spans="1:6" x14ac:dyDescent="0.3">
      <c r="A390" s="204" t="s">
        <v>2482</v>
      </c>
      <c r="D390" s="1" t="s">
        <v>1775</v>
      </c>
      <c r="E390" t="s">
        <v>1777</v>
      </c>
      <c r="F390" s="257">
        <v>0</v>
      </c>
    </row>
    <row r="391" spans="1:6" x14ac:dyDescent="0.3">
      <c r="A391" s="204" t="s">
        <v>2483</v>
      </c>
      <c r="D391" s="1" t="s">
        <v>1775</v>
      </c>
      <c r="E391" t="s">
        <v>1777</v>
      </c>
      <c r="F391" s="257">
        <v>0</v>
      </c>
    </row>
    <row r="392" spans="1:6" x14ac:dyDescent="0.3">
      <c r="A392" s="204" t="s">
        <v>2484</v>
      </c>
      <c r="D392" s="1" t="s">
        <v>2275</v>
      </c>
      <c r="E392" t="s">
        <v>2275</v>
      </c>
      <c r="F392" s="257" t="s">
        <v>2275</v>
      </c>
    </row>
    <row r="393" spans="1:6" x14ac:dyDescent="0.3">
      <c r="A393" s="204" t="s">
        <v>2485</v>
      </c>
      <c r="D393" s="1" t="s">
        <v>1775</v>
      </c>
      <c r="E393" t="s">
        <v>1777</v>
      </c>
      <c r="F393" s="257">
        <v>0</v>
      </c>
    </row>
    <row r="394" spans="1:6" x14ac:dyDescent="0.3">
      <c r="A394" s="204" t="s">
        <v>2486</v>
      </c>
      <c r="D394" s="1" t="s">
        <v>1775</v>
      </c>
      <c r="E394" t="s">
        <v>1777</v>
      </c>
      <c r="F394" s="285">
        <v>0</v>
      </c>
    </row>
    <row r="395" spans="1:6" x14ac:dyDescent="0.3">
      <c r="A395" s="204" t="s">
        <v>2487</v>
      </c>
      <c r="D395" s="1" t="s">
        <v>1776</v>
      </c>
      <c r="E395" t="s">
        <v>1788</v>
      </c>
      <c r="F395" s="285">
        <v>0</v>
      </c>
    </row>
    <row r="396" spans="1:6" x14ac:dyDescent="0.3">
      <c r="A396" s="204" t="s">
        <v>2488</v>
      </c>
      <c r="D396" s="1" t="s">
        <v>1776</v>
      </c>
      <c r="E396" t="s">
        <v>1788</v>
      </c>
      <c r="F396" s="285">
        <v>0</v>
      </c>
    </row>
    <row r="397" spans="1:6" x14ac:dyDescent="0.3">
      <c r="A397" s="204" t="s">
        <v>2489</v>
      </c>
      <c r="D397" s="1" t="s">
        <v>1776</v>
      </c>
      <c r="E397" t="s">
        <v>1788</v>
      </c>
      <c r="F397" s="285">
        <v>0</v>
      </c>
    </row>
    <row r="398" spans="1:6" x14ac:dyDescent="0.3">
      <c r="A398" s="204" t="s">
        <v>2490</v>
      </c>
      <c r="D398" s="1" t="s">
        <v>1776</v>
      </c>
      <c r="E398" t="s">
        <v>1788</v>
      </c>
      <c r="F398" s="285">
        <v>0</v>
      </c>
    </row>
    <row r="399" spans="1:6" x14ac:dyDescent="0.3">
      <c r="A399" s="204" t="s">
        <v>2988</v>
      </c>
      <c r="D399" s="1" t="s">
        <v>1776</v>
      </c>
      <c r="E399" t="s">
        <v>2042</v>
      </c>
      <c r="F399" s="285">
        <v>0</v>
      </c>
    </row>
    <row r="400" spans="1:6" x14ac:dyDescent="0.3">
      <c r="A400" s="204" t="s">
        <v>2989</v>
      </c>
      <c r="D400" s="1" t="s">
        <v>1775</v>
      </c>
      <c r="E400" t="s">
        <v>1777</v>
      </c>
      <c r="F400" s="285">
        <v>0</v>
      </c>
    </row>
    <row r="401" spans="1:6" x14ac:dyDescent="0.3">
      <c r="A401" s="204" t="s">
        <v>2491</v>
      </c>
      <c r="D401" s="1" t="s">
        <v>1775</v>
      </c>
      <c r="E401" t="s">
        <v>1777</v>
      </c>
      <c r="F401" s="285">
        <v>0</v>
      </c>
    </row>
    <row r="402" spans="1:6" x14ac:dyDescent="0.3">
      <c r="A402" s="204" t="s">
        <v>2492</v>
      </c>
      <c r="D402" s="1" t="s">
        <v>1776</v>
      </c>
      <c r="E402" t="s">
        <v>1788</v>
      </c>
      <c r="F402" s="285">
        <v>0</v>
      </c>
    </row>
    <row r="403" spans="1:6" x14ac:dyDescent="0.3">
      <c r="A403" t="s">
        <v>2493</v>
      </c>
      <c r="D403" t="s">
        <v>1775</v>
      </c>
      <c r="E403" t="s">
        <v>1777</v>
      </c>
      <c r="F403" s="285">
        <v>0</v>
      </c>
    </row>
    <row r="404" spans="1:6" x14ac:dyDescent="0.3">
      <c r="A404" t="s">
        <v>2494</v>
      </c>
      <c r="D404" t="s">
        <v>1776</v>
      </c>
      <c r="E404" t="s">
        <v>1788</v>
      </c>
      <c r="F404" s="285">
        <v>0</v>
      </c>
    </row>
    <row r="405" spans="1:6" x14ac:dyDescent="0.3">
      <c r="A405" t="s">
        <v>2495</v>
      </c>
      <c r="D405" t="s">
        <v>1776</v>
      </c>
      <c r="E405" t="s">
        <v>1788</v>
      </c>
      <c r="F405" s="285">
        <v>0</v>
      </c>
    </row>
    <row r="406" spans="1:6" x14ac:dyDescent="0.3">
      <c r="A406" t="s">
        <v>2496</v>
      </c>
      <c r="D406" t="s">
        <v>1776</v>
      </c>
      <c r="E406" t="s">
        <v>1788</v>
      </c>
      <c r="F406" s="285">
        <v>0</v>
      </c>
    </row>
    <row r="407" spans="1:6" x14ac:dyDescent="0.3">
      <c r="A407" t="s">
        <v>2497</v>
      </c>
      <c r="D407" t="s">
        <v>1776</v>
      </c>
      <c r="E407" t="s">
        <v>1788</v>
      </c>
      <c r="F407" s="285">
        <v>0</v>
      </c>
    </row>
    <row r="408" spans="1:6" x14ac:dyDescent="0.3">
      <c r="A408" t="s">
        <v>2990</v>
      </c>
      <c r="D408" t="s">
        <v>1776</v>
      </c>
      <c r="E408" t="s">
        <v>2042</v>
      </c>
      <c r="F408" s="285">
        <v>0</v>
      </c>
    </row>
    <row r="409" spans="1:6" x14ac:dyDescent="0.3">
      <c r="A409" t="s">
        <v>2991</v>
      </c>
      <c r="D409" t="s">
        <v>1775</v>
      </c>
      <c r="E409" t="s">
        <v>1777</v>
      </c>
      <c r="F409" s="285">
        <v>0</v>
      </c>
    </row>
    <row r="410" spans="1:6" x14ac:dyDescent="0.3">
      <c r="A410" t="s">
        <v>2498</v>
      </c>
      <c r="D410" t="s">
        <v>1775</v>
      </c>
      <c r="E410" t="s">
        <v>1777</v>
      </c>
      <c r="F410" s="285">
        <v>0</v>
      </c>
    </row>
    <row r="411" spans="1:6" x14ac:dyDescent="0.3">
      <c r="A411" s="204" t="s">
        <v>2499</v>
      </c>
      <c r="D411" s="1" t="s">
        <v>1776</v>
      </c>
      <c r="E411" t="s">
        <v>1788</v>
      </c>
      <c r="F411" s="285">
        <v>0</v>
      </c>
    </row>
    <row r="412" spans="1:6" x14ac:dyDescent="0.3">
      <c r="A412" s="204" t="s">
        <v>2500</v>
      </c>
      <c r="D412" s="1" t="s">
        <v>1775</v>
      </c>
      <c r="E412" t="s">
        <v>1777</v>
      </c>
      <c r="F412" s="285">
        <v>0</v>
      </c>
    </row>
    <row r="413" spans="1:6" x14ac:dyDescent="0.3">
      <c r="A413" s="204" t="s">
        <v>2501</v>
      </c>
      <c r="D413" s="1" t="s">
        <v>1776</v>
      </c>
      <c r="E413" t="s">
        <v>1788</v>
      </c>
      <c r="F413" s="285">
        <v>0</v>
      </c>
    </row>
    <row r="414" spans="1:6" x14ac:dyDescent="0.3">
      <c r="A414" s="204" t="s">
        <v>2502</v>
      </c>
      <c r="D414" s="1" t="s">
        <v>1776</v>
      </c>
      <c r="E414" t="s">
        <v>1788</v>
      </c>
      <c r="F414" s="285">
        <v>0</v>
      </c>
    </row>
    <row r="415" spans="1:6" x14ac:dyDescent="0.3">
      <c r="A415" s="204" t="s">
        <v>2503</v>
      </c>
      <c r="D415" s="1" t="s">
        <v>1776</v>
      </c>
      <c r="E415" t="s">
        <v>1788</v>
      </c>
      <c r="F415" s="285">
        <v>0</v>
      </c>
    </row>
    <row r="416" spans="1:6" x14ac:dyDescent="0.3">
      <c r="A416" s="204" t="s">
        <v>2504</v>
      </c>
      <c r="D416" s="1" t="s">
        <v>1776</v>
      </c>
      <c r="E416" t="s">
        <v>1788</v>
      </c>
      <c r="F416" s="285">
        <v>0</v>
      </c>
    </row>
    <row r="417" spans="1:6" x14ac:dyDescent="0.3">
      <c r="A417" s="204" t="s">
        <v>2992</v>
      </c>
      <c r="D417" s="1" t="s">
        <v>1776</v>
      </c>
      <c r="E417" t="s">
        <v>2042</v>
      </c>
      <c r="F417" s="285">
        <v>0</v>
      </c>
    </row>
    <row r="418" spans="1:6" x14ac:dyDescent="0.3">
      <c r="A418" s="204" t="s">
        <v>2993</v>
      </c>
      <c r="D418" s="1" t="s">
        <v>1775</v>
      </c>
      <c r="E418" t="s">
        <v>1777</v>
      </c>
      <c r="F418" s="285">
        <v>0</v>
      </c>
    </row>
    <row r="419" spans="1:6" x14ac:dyDescent="0.3">
      <c r="A419" s="204" t="s">
        <v>2505</v>
      </c>
      <c r="D419" s="1" t="s">
        <v>1775</v>
      </c>
      <c r="E419" t="s">
        <v>1777</v>
      </c>
      <c r="F419" s="285">
        <v>0</v>
      </c>
    </row>
    <row r="420" spans="1:6" x14ac:dyDescent="0.3">
      <c r="A420" s="204" t="s">
        <v>2506</v>
      </c>
      <c r="D420" s="1" t="s">
        <v>1776</v>
      </c>
      <c r="E420" t="s">
        <v>1788</v>
      </c>
      <c r="F420" s="285">
        <v>0</v>
      </c>
    </row>
    <row r="421" spans="1:6" x14ac:dyDescent="0.3">
      <c r="A421" s="204" t="s">
        <v>2507</v>
      </c>
      <c r="D421" s="1" t="s">
        <v>1775</v>
      </c>
      <c r="E421" t="s">
        <v>1777</v>
      </c>
      <c r="F421" s="285">
        <v>0</v>
      </c>
    </row>
    <row r="422" spans="1:6" x14ac:dyDescent="0.3">
      <c r="A422" s="204" t="s">
        <v>2508</v>
      </c>
      <c r="D422" s="1" t="s">
        <v>1776</v>
      </c>
      <c r="E422" t="s">
        <v>1788</v>
      </c>
      <c r="F422" s="285">
        <v>0</v>
      </c>
    </row>
    <row r="423" spans="1:6" x14ac:dyDescent="0.3">
      <c r="A423" s="204" t="s">
        <v>2509</v>
      </c>
      <c r="D423" s="1" t="s">
        <v>1776</v>
      </c>
      <c r="E423" t="s">
        <v>1788</v>
      </c>
      <c r="F423" s="285">
        <v>0</v>
      </c>
    </row>
    <row r="424" spans="1:6" x14ac:dyDescent="0.3">
      <c r="A424" s="204" t="s">
        <v>2510</v>
      </c>
      <c r="D424" s="1" t="s">
        <v>1776</v>
      </c>
      <c r="E424" t="s">
        <v>1788</v>
      </c>
      <c r="F424" s="285">
        <v>0</v>
      </c>
    </row>
    <row r="425" spans="1:6" x14ac:dyDescent="0.3">
      <c r="A425" s="204" t="s">
        <v>2511</v>
      </c>
      <c r="D425" s="1" t="s">
        <v>1776</v>
      </c>
      <c r="E425" t="s">
        <v>1788</v>
      </c>
      <c r="F425" s="285">
        <v>0</v>
      </c>
    </row>
    <row r="426" spans="1:6" x14ac:dyDescent="0.3">
      <c r="A426" s="204" t="s">
        <v>2994</v>
      </c>
      <c r="D426" s="1" t="s">
        <v>1776</v>
      </c>
      <c r="E426" t="s">
        <v>2042</v>
      </c>
      <c r="F426" s="285">
        <v>0</v>
      </c>
    </row>
    <row r="427" spans="1:6" x14ac:dyDescent="0.3">
      <c r="A427" s="204" t="s">
        <v>2995</v>
      </c>
      <c r="D427" s="1" t="s">
        <v>1775</v>
      </c>
      <c r="E427" t="s">
        <v>1777</v>
      </c>
      <c r="F427" s="285">
        <v>0</v>
      </c>
    </row>
    <row r="428" spans="1:6" x14ac:dyDescent="0.3">
      <c r="A428" s="204" t="s">
        <v>2512</v>
      </c>
      <c r="D428" s="1" t="s">
        <v>1775</v>
      </c>
      <c r="E428" t="s">
        <v>1777</v>
      </c>
      <c r="F428" s="285">
        <v>0</v>
      </c>
    </row>
    <row r="429" spans="1:6" x14ac:dyDescent="0.3">
      <c r="A429" s="204" t="s">
        <v>2513</v>
      </c>
      <c r="D429" s="1" t="s">
        <v>1776</v>
      </c>
      <c r="E429" t="s">
        <v>1788</v>
      </c>
      <c r="F429" s="285">
        <v>0</v>
      </c>
    </row>
    <row r="430" spans="1:6" x14ac:dyDescent="0.3">
      <c r="A430" s="204" t="s">
        <v>2514</v>
      </c>
      <c r="D430" s="1" t="s">
        <v>1775</v>
      </c>
      <c r="E430" t="s">
        <v>1777</v>
      </c>
      <c r="F430" s="285">
        <v>0</v>
      </c>
    </row>
    <row r="431" spans="1:6" x14ac:dyDescent="0.3">
      <c r="A431" s="204" t="s">
        <v>2515</v>
      </c>
      <c r="D431" s="1" t="s">
        <v>1776</v>
      </c>
      <c r="E431" t="s">
        <v>1788</v>
      </c>
      <c r="F431" s="285">
        <v>0</v>
      </c>
    </row>
    <row r="432" spans="1:6" x14ac:dyDescent="0.3">
      <c r="A432" s="204" t="s">
        <v>2516</v>
      </c>
      <c r="D432" s="1" t="s">
        <v>1776</v>
      </c>
      <c r="E432" t="s">
        <v>1788</v>
      </c>
      <c r="F432" s="285">
        <v>0</v>
      </c>
    </row>
    <row r="433" spans="1:6" x14ac:dyDescent="0.3">
      <c r="A433" s="204" t="s">
        <v>2517</v>
      </c>
      <c r="D433" s="1" t="s">
        <v>1776</v>
      </c>
      <c r="E433" t="s">
        <v>1788</v>
      </c>
      <c r="F433" s="285">
        <v>0</v>
      </c>
    </row>
    <row r="434" spans="1:6" x14ac:dyDescent="0.3">
      <c r="A434" s="204" t="s">
        <v>2518</v>
      </c>
      <c r="D434" s="1" t="s">
        <v>1776</v>
      </c>
      <c r="E434" t="s">
        <v>1788</v>
      </c>
      <c r="F434" s="285">
        <v>0</v>
      </c>
    </row>
    <row r="435" spans="1:6" x14ac:dyDescent="0.3">
      <c r="A435" s="204" t="s">
        <v>2996</v>
      </c>
      <c r="D435" s="1" t="s">
        <v>1776</v>
      </c>
      <c r="E435" t="s">
        <v>2042</v>
      </c>
      <c r="F435" s="285">
        <v>0</v>
      </c>
    </row>
    <row r="436" spans="1:6" x14ac:dyDescent="0.3">
      <c r="A436" s="204" t="s">
        <v>2997</v>
      </c>
      <c r="D436" s="1" t="s">
        <v>1775</v>
      </c>
      <c r="E436" t="s">
        <v>1777</v>
      </c>
      <c r="F436" s="285">
        <v>0</v>
      </c>
    </row>
    <row r="437" spans="1:6" x14ac:dyDescent="0.3">
      <c r="A437" s="204" t="s">
        <v>2519</v>
      </c>
      <c r="D437" s="1" t="s">
        <v>1775</v>
      </c>
      <c r="E437" t="s">
        <v>1777</v>
      </c>
      <c r="F437" s="285">
        <v>0</v>
      </c>
    </row>
    <row r="438" spans="1:6" x14ac:dyDescent="0.3">
      <c r="A438" s="204" t="s">
        <v>2520</v>
      </c>
      <c r="D438" s="1" t="s">
        <v>1776</v>
      </c>
      <c r="E438" t="s">
        <v>1788</v>
      </c>
      <c r="F438" s="285">
        <v>0</v>
      </c>
    </row>
    <row r="439" spans="1:6" x14ac:dyDescent="0.3">
      <c r="A439" s="204" t="s">
        <v>2521</v>
      </c>
      <c r="D439" s="1" t="s">
        <v>1775</v>
      </c>
      <c r="E439" t="s">
        <v>1777</v>
      </c>
      <c r="F439" s="285">
        <v>0</v>
      </c>
    </row>
    <row r="440" spans="1:6" x14ac:dyDescent="0.3">
      <c r="A440" s="204" t="s">
        <v>2522</v>
      </c>
      <c r="D440" s="1" t="s">
        <v>1776</v>
      </c>
      <c r="E440" t="s">
        <v>1788</v>
      </c>
      <c r="F440" s="285">
        <v>0</v>
      </c>
    </row>
    <row r="441" spans="1:6" x14ac:dyDescent="0.3">
      <c r="A441" s="204" t="s">
        <v>2523</v>
      </c>
      <c r="D441" s="1" t="s">
        <v>1776</v>
      </c>
      <c r="E441" t="s">
        <v>1788</v>
      </c>
      <c r="F441" s="285">
        <v>0</v>
      </c>
    </row>
    <row r="442" spans="1:6" x14ac:dyDescent="0.3">
      <c r="A442" s="204" t="s">
        <v>2524</v>
      </c>
      <c r="D442" s="1" t="s">
        <v>1776</v>
      </c>
      <c r="E442" t="s">
        <v>1788</v>
      </c>
      <c r="F442" s="285">
        <v>0</v>
      </c>
    </row>
    <row r="443" spans="1:6" x14ac:dyDescent="0.3">
      <c r="A443" s="204" t="s">
        <v>2525</v>
      </c>
      <c r="D443" s="1" t="s">
        <v>1776</v>
      </c>
      <c r="E443" t="s">
        <v>1788</v>
      </c>
      <c r="F443" s="285">
        <v>0</v>
      </c>
    </row>
    <row r="444" spans="1:6" x14ac:dyDescent="0.3">
      <c r="A444" s="204" t="s">
        <v>2998</v>
      </c>
      <c r="D444" s="1" t="s">
        <v>1776</v>
      </c>
      <c r="E444" t="s">
        <v>2042</v>
      </c>
      <c r="F444" s="285">
        <v>0</v>
      </c>
    </row>
    <row r="445" spans="1:6" x14ac:dyDescent="0.3">
      <c r="A445" s="204" t="s">
        <v>2999</v>
      </c>
      <c r="D445" s="1" t="s">
        <v>1775</v>
      </c>
      <c r="E445" t="s">
        <v>1777</v>
      </c>
      <c r="F445" s="285">
        <v>0</v>
      </c>
    </row>
    <row r="446" spans="1:6" x14ac:dyDescent="0.3">
      <c r="A446" s="204" t="s">
        <v>2526</v>
      </c>
      <c r="D446" s="1" t="s">
        <v>1775</v>
      </c>
      <c r="E446" t="s">
        <v>1777</v>
      </c>
      <c r="F446" s="285">
        <v>0</v>
      </c>
    </row>
    <row r="447" spans="1:6" x14ac:dyDescent="0.3">
      <c r="A447" s="204" t="s">
        <v>2527</v>
      </c>
      <c r="D447" s="1" t="s">
        <v>1776</v>
      </c>
      <c r="E447" t="s">
        <v>1788</v>
      </c>
      <c r="F447" s="285">
        <v>0</v>
      </c>
    </row>
    <row r="448" spans="1:6" x14ac:dyDescent="0.3">
      <c r="A448" s="204" t="s">
        <v>2528</v>
      </c>
      <c r="D448" s="1" t="s">
        <v>1775</v>
      </c>
      <c r="E448" t="s">
        <v>1777</v>
      </c>
      <c r="F448" s="285">
        <v>0</v>
      </c>
    </row>
    <row r="449" spans="1:6" x14ac:dyDescent="0.3">
      <c r="A449" s="204" t="s">
        <v>2529</v>
      </c>
      <c r="D449" s="1" t="s">
        <v>1776</v>
      </c>
      <c r="E449" t="s">
        <v>1788</v>
      </c>
      <c r="F449" s="285">
        <v>0</v>
      </c>
    </row>
    <row r="450" spans="1:6" x14ac:dyDescent="0.3">
      <c r="A450" s="204" t="s">
        <v>2530</v>
      </c>
      <c r="D450" s="1" t="s">
        <v>1776</v>
      </c>
      <c r="E450" t="s">
        <v>1788</v>
      </c>
      <c r="F450" s="285">
        <v>0</v>
      </c>
    </row>
    <row r="451" spans="1:6" x14ac:dyDescent="0.3">
      <c r="A451" s="204" t="s">
        <v>2531</v>
      </c>
      <c r="D451" s="1" t="s">
        <v>1776</v>
      </c>
      <c r="E451" t="s">
        <v>1788</v>
      </c>
      <c r="F451" s="285">
        <v>0</v>
      </c>
    </row>
    <row r="452" spans="1:6" x14ac:dyDescent="0.3">
      <c r="A452" s="204" t="s">
        <v>2532</v>
      </c>
      <c r="D452" s="1" t="s">
        <v>1776</v>
      </c>
      <c r="E452" t="s">
        <v>1788</v>
      </c>
      <c r="F452" s="285">
        <v>0</v>
      </c>
    </row>
    <row r="453" spans="1:6" x14ac:dyDescent="0.3">
      <c r="A453" s="204" t="s">
        <v>3000</v>
      </c>
      <c r="D453" s="1" t="s">
        <v>1776</v>
      </c>
      <c r="E453" t="s">
        <v>2042</v>
      </c>
      <c r="F453" s="285">
        <v>0</v>
      </c>
    </row>
    <row r="454" spans="1:6" x14ac:dyDescent="0.3">
      <c r="A454" s="204" t="s">
        <v>3001</v>
      </c>
      <c r="D454" s="1" t="s">
        <v>1775</v>
      </c>
      <c r="E454" t="s">
        <v>1777</v>
      </c>
      <c r="F454" s="285">
        <v>0</v>
      </c>
    </row>
    <row r="455" spans="1:6" x14ac:dyDescent="0.3">
      <c r="A455" s="204" t="s">
        <v>2533</v>
      </c>
      <c r="D455" s="1" t="s">
        <v>1775</v>
      </c>
      <c r="E455" t="s">
        <v>1777</v>
      </c>
      <c r="F455" s="285">
        <v>0</v>
      </c>
    </row>
    <row r="456" spans="1:6" x14ac:dyDescent="0.3">
      <c r="A456" s="204" t="s">
        <v>2534</v>
      </c>
      <c r="D456" s="1" t="s">
        <v>1776</v>
      </c>
      <c r="E456" t="s">
        <v>1788</v>
      </c>
      <c r="F456" s="285">
        <v>0</v>
      </c>
    </row>
    <row r="457" spans="1:6" x14ac:dyDescent="0.3">
      <c r="A457" s="204" t="s">
        <v>2535</v>
      </c>
      <c r="D457" s="1" t="s">
        <v>1775</v>
      </c>
      <c r="E457" t="s">
        <v>1777</v>
      </c>
      <c r="F457" s="285">
        <v>0</v>
      </c>
    </row>
    <row r="458" spans="1:6" x14ac:dyDescent="0.3">
      <c r="A458" s="204" t="s">
        <v>2536</v>
      </c>
      <c r="D458" s="1" t="s">
        <v>1776</v>
      </c>
      <c r="E458" t="s">
        <v>1788</v>
      </c>
      <c r="F458" s="285">
        <v>0</v>
      </c>
    </row>
    <row r="459" spans="1:6" x14ac:dyDescent="0.3">
      <c r="A459" s="204" t="s">
        <v>2537</v>
      </c>
      <c r="D459" s="1" t="s">
        <v>1776</v>
      </c>
      <c r="E459" t="s">
        <v>1788</v>
      </c>
      <c r="F459" s="285">
        <v>0</v>
      </c>
    </row>
    <row r="460" spans="1:6" x14ac:dyDescent="0.3">
      <c r="A460" s="204" t="s">
        <v>2538</v>
      </c>
      <c r="D460" s="1" t="s">
        <v>1776</v>
      </c>
      <c r="E460" t="s">
        <v>1788</v>
      </c>
      <c r="F460" s="285">
        <v>0</v>
      </c>
    </row>
    <row r="461" spans="1:6" x14ac:dyDescent="0.3">
      <c r="A461" s="204" t="s">
        <v>2539</v>
      </c>
      <c r="D461" s="1" t="s">
        <v>1776</v>
      </c>
      <c r="E461" t="s">
        <v>1788</v>
      </c>
      <c r="F461" s="285">
        <v>0</v>
      </c>
    </row>
    <row r="462" spans="1:6" x14ac:dyDescent="0.3">
      <c r="A462" s="204" t="s">
        <v>3002</v>
      </c>
      <c r="D462" s="1" t="s">
        <v>1776</v>
      </c>
      <c r="E462" t="s">
        <v>2042</v>
      </c>
      <c r="F462" s="285">
        <v>0</v>
      </c>
    </row>
    <row r="463" spans="1:6" x14ac:dyDescent="0.3">
      <c r="A463" s="204" t="s">
        <v>3003</v>
      </c>
      <c r="D463" s="1" t="s">
        <v>1775</v>
      </c>
      <c r="E463" t="s">
        <v>1777</v>
      </c>
      <c r="F463" s="285">
        <v>0</v>
      </c>
    </row>
    <row r="464" spans="1:6" x14ac:dyDescent="0.3">
      <c r="A464" s="204" t="s">
        <v>2540</v>
      </c>
      <c r="D464" s="1" t="s">
        <v>1775</v>
      </c>
      <c r="E464" t="s">
        <v>1777</v>
      </c>
      <c r="F464" s="285">
        <v>0</v>
      </c>
    </row>
    <row r="465" spans="1:6" x14ac:dyDescent="0.3">
      <c r="A465" s="204" t="s">
        <v>2541</v>
      </c>
      <c r="D465" s="1" t="s">
        <v>1776</v>
      </c>
      <c r="E465" t="s">
        <v>1788</v>
      </c>
      <c r="F465" s="285">
        <v>0</v>
      </c>
    </row>
    <row r="466" spans="1:6" x14ac:dyDescent="0.3">
      <c r="A466" s="204" t="s">
        <v>3004</v>
      </c>
      <c r="D466" s="1" t="s">
        <v>1775</v>
      </c>
      <c r="E466" t="s">
        <v>1777</v>
      </c>
      <c r="F466" s="285">
        <v>0</v>
      </c>
    </row>
    <row r="467" spans="1:6" x14ac:dyDescent="0.3">
      <c r="A467" s="204" t="s">
        <v>3005</v>
      </c>
      <c r="D467" s="1" t="s">
        <v>1776</v>
      </c>
      <c r="E467" t="s">
        <v>1788</v>
      </c>
      <c r="F467" s="285">
        <v>0</v>
      </c>
    </row>
    <row r="468" spans="1:6" x14ac:dyDescent="0.3">
      <c r="A468" s="204" t="s">
        <v>3006</v>
      </c>
      <c r="D468" s="1" t="s">
        <v>1776</v>
      </c>
      <c r="E468" t="s">
        <v>1788</v>
      </c>
      <c r="F468" s="285">
        <v>0</v>
      </c>
    </row>
    <row r="469" spans="1:6" x14ac:dyDescent="0.3">
      <c r="A469" s="204" t="s">
        <v>3007</v>
      </c>
      <c r="D469" s="1" t="s">
        <v>1776</v>
      </c>
      <c r="E469" t="s">
        <v>1788</v>
      </c>
      <c r="F469" s="285">
        <v>0</v>
      </c>
    </row>
    <row r="470" spans="1:6" x14ac:dyDescent="0.3">
      <c r="A470" s="204" t="s">
        <v>3008</v>
      </c>
      <c r="D470" s="1" t="s">
        <v>1776</v>
      </c>
      <c r="E470" t="s">
        <v>1788</v>
      </c>
      <c r="F470" s="285">
        <v>0</v>
      </c>
    </row>
    <row r="471" spans="1:6" x14ac:dyDescent="0.3">
      <c r="A471" s="204" t="s">
        <v>3009</v>
      </c>
      <c r="D471" s="1" t="s">
        <v>1776</v>
      </c>
      <c r="E471" t="s">
        <v>2042</v>
      </c>
      <c r="F471" s="285">
        <v>0</v>
      </c>
    </row>
    <row r="472" spans="1:6" x14ac:dyDescent="0.3">
      <c r="A472" s="204" t="s">
        <v>3010</v>
      </c>
      <c r="D472" s="1" t="s">
        <v>1775</v>
      </c>
      <c r="E472" t="s">
        <v>1777</v>
      </c>
      <c r="F472" s="285">
        <v>0</v>
      </c>
    </row>
    <row r="473" spans="1:6" x14ac:dyDescent="0.3">
      <c r="A473" s="204" t="s">
        <v>3011</v>
      </c>
      <c r="D473" s="1" t="s">
        <v>1775</v>
      </c>
      <c r="E473" t="s">
        <v>1777</v>
      </c>
      <c r="F473" s="285">
        <v>0</v>
      </c>
    </row>
    <row r="474" spans="1:6" x14ac:dyDescent="0.3">
      <c r="A474" s="204" t="s">
        <v>3012</v>
      </c>
      <c r="D474" s="1" t="s">
        <v>1776</v>
      </c>
      <c r="E474" t="s">
        <v>1788</v>
      </c>
      <c r="F474" s="285">
        <v>0</v>
      </c>
    </row>
    <row r="475" spans="1:6" x14ac:dyDescent="0.3">
      <c r="A475" s="204" t="s">
        <v>3013</v>
      </c>
      <c r="D475" s="1" t="s">
        <v>1775</v>
      </c>
      <c r="E475" t="s">
        <v>1777</v>
      </c>
      <c r="F475" s="285">
        <v>0</v>
      </c>
    </row>
    <row r="476" spans="1:6" x14ac:dyDescent="0.3">
      <c r="A476" s="204" t="s">
        <v>3014</v>
      </c>
      <c r="D476" s="1" t="s">
        <v>1776</v>
      </c>
      <c r="E476" t="s">
        <v>1788</v>
      </c>
      <c r="F476" s="285">
        <v>0</v>
      </c>
    </row>
    <row r="477" spans="1:6" x14ac:dyDescent="0.3">
      <c r="A477" s="204" t="s">
        <v>3015</v>
      </c>
      <c r="D477" s="1" t="s">
        <v>1776</v>
      </c>
      <c r="E477" t="s">
        <v>1788</v>
      </c>
      <c r="F477" s="285">
        <v>0</v>
      </c>
    </row>
    <row r="478" spans="1:6" x14ac:dyDescent="0.3">
      <c r="A478" s="204" t="s">
        <v>3016</v>
      </c>
      <c r="D478" s="1" t="s">
        <v>1776</v>
      </c>
      <c r="E478" t="s">
        <v>1788</v>
      </c>
      <c r="F478" s="285">
        <v>0</v>
      </c>
    </row>
    <row r="479" spans="1:6" x14ac:dyDescent="0.3">
      <c r="A479" s="204" t="s">
        <v>3017</v>
      </c>
      <c r="D479" s="1" t="s">
        <v>1776</v>
      </c>
      <c r="E479" t="s">
        <v>1788</v>
      </c>
      <c r="F479" s="285">
        <v>0</v>
      </c>
    </row>
    <row r="480" spans="1:6" x14ac:dyDescent="0.3">
      <c r="A480" s="204" t="s">
        <v>3018</v>
      </c>
      <c r="D480" s="1" t="s">
        <v>1776</v>
      </c>
      <c r="E480" t="s">
        <v>2042</v>
      </c>
      <c r="F480" s="285">
        <v>0</v>
      </c>
    </row>
    <row r="481" spans="1:6" x14ac:dyDescent="0.3">
      <c r="A481" s="204" t="s">
        <v>3019</v>
      </c>
      <c r="D481" s="1" t="s">
        <v>1775</v>
      </c>
      <c r="E481" t="s">
        <v>1777</v>
      </c>
      <c r="F481" s="285">
        <v>0</v>
      </c>
    </row>
    <row r="482" spans="1:6" x14ac:dyDescent="0.3">
      <c r="A482" s="204" t="s">
        <v>3020</v>
      </c>
      <c r="D482" s="1" t="s">
        <v>1775</v>
      </c>
      <c r="E482" t="s">
        <v>1777</v>
      </c>
      <c r="F482" s="285">
        <v>0</v>
      </c>
    </row>
    <row r="483" spans="1:6" x14ac:dyDescent="0.3">
      <c r="A483" s="204" t="s">
        <v>3021</v>
      </c>
      <c r="D483" s="1" t="s">
        <v>1776</v>
      </c>
      <c r="E483" t="s">
        <v>1788</v>
      </c>
      <c r="F483" s="285">
        <v>0</v>
      </c>
    </row>
    <row r="484" spans="1:6" x14ac:dyDescent="0.3">
      <c r="A484" s="204" t="s">
        <v>3022</v>
      </c>
      <c r="D484" s="1" t="s">
        <v>1775</v>
      </c>
      <c r="E484" t="s">
        <v>1777</v>
      </c>
      <c r="F484" s="285">
        <v>0</v>
      </c>
    </row>
    <row r="485" spans="1:6" x14ac:dyDescent="0.3">
      <c r="A485" s="204" t="s">
        <v>3023</v>
      </c>
      <c r="D485" s="1" t="s">
        <v>1776</v>
      </c>
      <c r="E485" t="s">
        <v>1788</v>
      </c>
      <c r="F485" s="285">
        <v>0</v>
      </c>
    </row>
    <row r="486" spans="1:6" x14ac:dyDescent="0.3">
      <c r="A486" s="204" t="s">
        <v>3024</v>
      </c>
      <c r="D486" s="1" t="s">
        <v>1776</v>
      </c>
      <c r="E486" t="s">
        <v>1788</v>
      </c>
      <c r="F486" s="285">
        <v>0</v>
      </c>
    </row>
    <row r="487" spans="1:6" x14ac:dyDescent="0.3">
      <c r="A487" s="204" t="s">
        <v>3025</v>
      </c>
      <c r="D487" s="1" t="s">
        <v>1776</v>
      </c>
      <c r="E487" t="s">
        <v>1788</v>
      </c>
      <c r="F487" s="285">
        <v>0</v>
      </c>
    </row>
    <row r="488" spans="1:6" x14ac:dyDescent="0.3">
      <c r="A488" s="204" t="s">
        <v>3026</v>
      </c>
      <c r="D488" s="1" t="s">
        <v>1776</v>
      </c>
      <c r="E488" t="s">
        <v>1788</v>
      </c>
      <c r="F488" s="285">
        <v>0</v>
      </c>
    </row>
    <row r="489" spans="1:6" x14ac:dyDescent="0.3">
      <c r="A489" s="204" t="s">
        <v>3027</v>
      </c>
      <c r="D489" s="1" t="s">
        <v>1776</v>
      </c>
      <c r="E489" t="s">
        <v>2042</v>
      </c>
      <c r="F489" s="285">
        <v>0</v>
      </c>
    </row>
    <row r="490" spans="1:6" x14ac:dyDescent="0.3">
      <c r="A490" s="204" t="s">
        <v>3028</v>
      </c>
      <c r="D490" s="1" t="s">
        <v>1775</v>
      </c>
      <c r="E490" t="s">
        <v>1777</v>
      </c>
      <c r="F490" s="285">
        <v>0</v>
      </c>
    </row>
    <row r="491" spans="1:6" x14ac:dyDescent="0.3">
      <c r="A491" s="204" t="s">
        <v>3029</v>
      </c>
      <c r="D491" s="1" t="s">
        <v>1775</v>
      </c>
      <c r="E491" t="s">
        <v>1777</v>
      </c>
      <c r="F491" s="285">
        <v>0</v>
      </c>
    </row>
    <row r="492" spans="1:6" x14ac:dyDescent="0.3">
      <c r="A492" s="204" t="s">
        <v>3030</v>
      </c>
      <c r="D492" s="1" t="s">
        <v>1776</v>
      </c>
      <c r="E492" t="s">
        <v>1788</v>
      </c>
      <c r="F492" s="285">
        <v>0</v>
      </c>
    </row>
    <row r="493" spans="1:6" x14ac:dyDescent="0.3">
      <c r="A493" s="204" t="s">
        <v>3031</v>
      </c>
      <c r="D493" s="1" t="s">
        <v>1775</v>
      </c>
      <c r="E493" t="s">
        <v>1777</v>
      </c>
      <c r="F493" s="285">
        <v>0</v>
      </c>
    </row>
    <row r="494" spans="1:6" x14ac:dyDescent="0.3">
      <c r="A494" s="204" t="s">
        <v>3032</v>
      </c>
      <c r="D494" s="1" t="s">
        <v>1776</v>
      </c>
      <c r="E494" t="s">
        <v>1788</v>
      </c>
      <c r="F494" s="285">
        <v>0</v>
      </c>
    </row>
    <row r="495" spans="1:6" x14ac:dyDescent="0.3">
      <c r="A495" s="204" t="s">
        <v>3033</v>
      </c>
      <c r="D495" s="1" t="s">
        <v>1776</v>
      </c>
      <c r="E495" t="s">
        <v>1788</v>
      </c>
      <c r="F495" s="285">
        <v>0</v>
      </c>
    </row>
    <row r="496" spans="1:6" x14ac:dyDescent="0.3">
      <c r="A496" s="204" t="s">
        <v>3034</v>
      </c>
      <c r="D496" s="1" t="s">
        <v>1776</v>
      </c>
      <c r="E496" t="s">
        <v>1788</v>
      </c>
      <c r="F496" s="285">
        <v>0</v>
      </c>
    </row>
    <row r="497" spans="1:6" x14ac:dyDescent="0.3">
      <c r="A497" s="204" t="s">
        <v>3035</v>
      </c>
      <c r="D497" s="1" t="s">
        <v>1776</v>
      </c>
      <c r="E497" t="s">
        <v>1788</v>
      </c>
      <c r="F497" s="285">
        <v>0</v>
      </c>
    </row>
    <row r="498" spans="1:6" x14ac:dyDescent="0.3">
      <c r="A498" s="204" t="s">
        <v>3036</v>
      </c>
      <c r="D498" s="1" t="s">
        <v>1776</v>
      </c>
      <c r="E498" t="s">
        <v>2042</v>
      </c>
      <c r="F498" s="285">
        <v>0</v>
      </c>
    </row>
    <row r="499" spans="1:6" x14ac:dyDescent="0.3">
      <c r="A499" s="204" t="s">
        <v>3037</v>
      </c>
      <c r="D499" s="1" t="s">
        <v>1775</v>
      </c>
      <c r="E499" t="s">
        <v>1777</v>
      </c>
      <c r="F499" s="285">
        <v>0</v>
      </c>
    </row>
    <row r="500" spans="1:6" x14ac:dyDescent="0.3">
      <c r="A500" s="204" t="s">
        <v>3038</v>
      </c>
      <c r="D500" s="1" t="s">
        <v>1775</v>
      </c>
      <c r="E500" t="s">
        <v>1777</v>
      </c>
      <c r="F500" s="285">
        <v>0</v>
      </c>
    </row>
    <row r="501" spans="1:6" x14ac:dyDescent="0.3">
      <c r="A501" s="204" t="s">
        <v>3039</v>
      </c>
      <c r="D501" s="1" t="s">
        <v>1776</v>
      </c>
      <c r="E501" t="s">
        <v>1788</v>
      </c>
      <c r="F501" s="285">
        <v>0</v>
      </c>
    </row>
    <row r="502" spans="1:6" x14ac:dyDescent="0.3">
      <c r="A502" s="204" t="s">
        <v>3040</v>
      </c>
      <c r="D502" s="1" t="s">
        <v>1775</v>
      </c>
      <c r="E502" t="s">
        <v>1777</v>
      </c>
      <c r="F502" s="285">
        <v>0</v>
      </c>
    </row>
    <row r="503" spans="1:6" x14ac:dyDescent="0.3">
      <c r="A503" s="204" t="s">
        <v>3041</v>
      </c>
      <c r="D503" s="1" t="s">
        <v>1776</v>
      </c>
      <c r="E503" t="s">
        <v>1788</v>
      </c>
      <c r="F503" s="285">
        <v>0</v>
      </c>
    </row>
    <row r="504" spans="1:6" x14ac:dyDescent="0.3">
      <c r="A504" s="204" t="s">
        <v>3042</v>
      </c>
      <c r="D504" s="1" t="s">
        <v>1776</v>
      </c>
      <c r="E504" t="s">
        <v>1788</v>
      </c>
      <c r="F504" s="285">
        <v>0</v>
      </c>
    </row>
    <row r="505" spans="1:6" x14ac:dyDescent="0.3">
      <c r="A505" s="204" t="s">
        <v>3043</v>
      </c>
      <c r="D505" s="1" t="s">
        <v>1776</v>
      </c>
      <c r="E505" t="s">
        <v>1788</v>
      </c>
      <c r="F505" s="285">
        <v>0</v>
      </c>
    </row>
    <row r="506" spans="1:6" x14ac:dyDescent="0.3">
      <c r="A506" s="204" t="s">
        <v>3044</v>
      </c>
      <c r="D506" s="1" t="s">
        <v>1776</v>
      </c>
      <c r="E506" t="s">
        <v>1788</v>
      </c>
      <c r="F506" s="285">
        <v>0</v>
      </c>
    </row>
    <row r="507" spans="1:6" x14ac:dyDescent="0.3">
      <c r="A507" s="204" t="s">
        <v>3045</v>
      </c>
      <c r="D507" s="1" t="s">
        <v>1776</v>
      </c>
      <c r="E507" t="s">
        <v>2042</v>
      </c>
      <c r="F507" s="285">
        <v>0</v>
      </c>
    </row>
    <row r="508" spans="1:6" x14ac:dyDescent="0.3">
      <c r="A508" s="204" t="s">
        <v>3046</v>
      </c>
      <c r="D508" s="1" t="s">
        <v>1775</v>
      </c>
      <c r="E508" t="s">
        <v>1777</v>
      </c>
      <c r="F508" s="285">
        <v>0</v>
      </c>
    </row>
    <row r="509" spans="1:6" x14ac:dyDescent="0.3">
      <c r="A509" s="204" t="s">
        <v>3047</v>
      </c>
      <c r="D509" s="1" t="s">
        <v>1775</v>
      </c>
      <c r="E509" t="s">
        <v>1777</v>
      </c>
      <c r="F509" s="285">
        <v>0</v>
      </c>
    </row>
    <row r="510" spans="1:6" x14ac:dyDescent="0.3">
      <c r="A510" s="204" t="s">
        <v>3048</v>
      </c>
      <c r="D510" s="1" t="s">
        <v>1776</v>
      </c>
      <c r="E510" t="s">
        <v>1788</v>
      </c>
      <c r="F510" s="285">
        <v>0</v>
      </c>
    </row>
    <row r="511" spans="1:6" x14ac:dyDescent="0.3">
      <c r="A511" s="204" t="s">
        <v>3049</v>
      </c>
      <c r="D511" s="1" t="s">
        <v>1775</v>
      </c>
      <c r="E511" t="s">
        <v>1777</v>
      </c>
      <c r="F511" s="285">
        <v>0</v>
      </c>
    </row>
    <row r="512" spans="1:6" x14ac:dyDescent="0.3">
      <c r="A512" s="204" t="s">
        <v>3050</v>
      </c>
      <c r="D512" s="1" t="s">
        <v>1776</v>
      </c>
      <c r="E512" t="s">
        <v>1788</v>
      </c>
      <c r="F512" s="285">
        <v>0</v>
      </c>
    </row>
    <row r="513" spans="1:6" x14ac:dyDescent="0.3">
      <c r="A513" s="204" t="s">
        <v>3051</v>
      </c>
      <c r="D513" s="1" t="s">
        <v>1776</v>
      </c>
      <c r="E513" t="s">
        <v>1788</v>
      </c>
      <c r="F513" s="285">
        <v>0</v>
      </c>
    </row>
    <row r="514" spans="1:6" x14ac:dyDescent="0.3">
      <c r="A514" s="204" t="s">
        <v>3052</v>
      </c>
      <c r="D514" s="1" t="s">
        <v>1776</v>
      </c>
      <c r="E514" t="s">
        <v>1788</v>
      </c>
      <c r="F514" s="285">
        <v>0</v>
      </c>
    </row>
    <row r="515" spans="1:6" x14ac:dyDescent="0.3">
      <c r="A515" s="204" t="s">
        <v>3053</v>
      </c>
      <c r="D515" s="1" t="s">
        <v>1776</v>
      </c>
      <c r="E515" t="s">
        <v>1788</v>
      </c>
      <c r="F515" s="285">
        <v>0</v>
      </c>
    </row>
    <row r="516" spans="1:6" x14ac:dyDescent="0.3">
      <c r="A516" s="204" t="s">
        <v>3054</v>
      </c>
      <c r="D516" s="1" t="s">
        <v>1776</v>
      </c>
      <c r="E516" t="s">
        <v>2042</v>
      </c>
      <c r="F516" s="285">
        <v>0</v>
      </c>
    </row>
    <row r="517" spans="1:6" x14ac:dyDescent="0.3">
      <c r="A517" s="204" t="s">
        <v>3055</v>
      </c>
      <c r="D517" s="1" t="s">
        <v>1775</v>
      </c>
      <c r="E517" t="s">
        <v>1777</v>
      </c>
      <c r="F517" s="285">
        <v>0</v>
      </c>
    </row>
    <row r="518" spans="1:6" x14ac:dyDescent="0.3">
      <c r="A518" s="204" t="s">
        <v>3056</v>
      </c>
      <c r="D518" s="1" t="s">
        <v>1775</v>
      </c>
      <c r="E518" t="s">
        <v>1777</v>
      </c>
      <c r="F518" s="285">
        <v>0</v>
      </c>
    </row>
    <row r="519" spans="1:6" x14ac:dyDescent="0.3">
      <c r="A519" s="204" t="s">
        <v>3057</v>
      </c>
      <c r="D519" s="1" t="s">
        <v>1776</v>
      </c>
      <c r="E519" t="s">
        <v>1788</v>
      </c>
      <c r="F519" s="285">
        <v>0</v>
      </c>
    </row>
    <row r="520" spans="1:6" x14ac:dyDescent="0.3">
      <c r="A520" s="204" t="s">
        <v>3058</v>
      </c>
      <c r="D520" s="1" t="s">
        <v>1775</v>
      </c>
      <c r="E520" t="s">
        <v>1777</v>
      </c>
      <c r="F520" s="285">
        <v>0</v>
      </c>
    </row>
    <row r="521" spans="1:6" x14ac:dyDescent="0.3">
      <c r="A521" s="204" t="s">
        <v>3059</v>
      </c>
      <c r="D521" s="1" t="s">
        <v>1776</v>
      </c>
      <c r="E521" t="s">
        <v>1788</v>
      </c>
      <c r="F521" s="285">
        <v>0</v>
      </c>
    </row>
    <row r="522" spans="1:6" x14ac:dyDescent="0.3">
      <c r="A522" s="204" t="s">
        <v>3060</v>
      </c>
      <c r="D522" s="1" t="s">
        <v>1776</v>
      </c>
      <c r="E522" t="s">
        <v>1788</v>
      </c>
      <c r="F522" s="285">
        <v>0</v>
      </c>
    </row>
    <row r="523" spans="1:6" x14ac:dyDescent="0.3">
      <c r="A523" s="204" t="s">
        <v>3061</v>
      </c>
      <c r="D523" s="1" t="s">
        <v>1776</v>
      </c>
      <c r="E523" t="s">
        <v>1788</v>
      </c>
      <c r="F523" s="285">
        <v>0</v>
      </c>
    </row>
    <row r="524" spans="1:6" x14ac:dyDescent="0.3">
      <c r="A524" s="204" t="s">
        <v>3062</v>
      </c>
      <c r="D524" s="1" t="s">
        <v>1776</v>
      </c>
      <c r="E524" t="s">
        <v>1788</v>
      </c>
      <c r="F524" s="285">
        <v>0</v>
      </c>
    </row>
    <row r="525" spans="1:6" x14ac:dyDescent="0.3">
      <c r="A525" s="204" t="s">
        <v>3063</v>
      </c>
      <c r="D525" s="1" t="s">
        <v>1776</v>
      </c>
      <c r="E525" t="s">
        <v>2042</v>
      </c>
      <c r="F525" s="285">
        <v>0</v>
      </c>
    </row>
    <row r="526" spans="1:6" x14ac:dyDescent="0.3">
      <c r="A526" s="204" t="s">
        <v>3064</v>
      </c>
      <c r="D526" s="1" t="s">
        <v>1775</v>
      </c>
      <c r="E526" t="s">
        <v>1777</v>
      </c>
      <c r="F526" s="285">
        <v>0</v>
      </c>
    </row>
    <row r="527" spans="1:6" x14ac:dyDescent="0.3">
      <c r="A527" s="204" t="s">
        <v>3065</v>
      </c>
      <c r="D527" s="1" t="s">
        <v>1775</v>
      </c>
      <c r="E527" t="s">
        <v>1777</v>
      </c>
      <c r="F527" s="285">
        <v>0</v>
      </c>
    </row>
    <row r="528" spans="1:6" x14ac:dyDescent="0.3">
      <c r="A528" s="204" t="s">
        <v>3066</v>
      </c>
      <c r="D528" s="1" t="s">
        <v>1776</v>
      </c>
      <c r="E528" t="s">
        <v>1788</v>
      </c>
      <c r="F528" s="285">
        <v>0</v>
      </c>
    </row>
    <row r="529" spans="1:6" x14ac:dyDescent="0.3">
      <c r="A529" s="204" t="s">
        <v>3067</v>
      </c>
      <c r="D529" s="1" t="s">
        <v>1775</v>
      </c>
      <c r="E529" t="s">
        <v>1777</v>
      </c>
      <c r="F529" s="285">
        <v>0</v>
      </c>
    </row>
    <row r="530" spans="1:6" x14ac:dyDescent="0.3">
      <c r="A530" s="204" t="s">
        <v>3068</v>
      </c>
      <c r="D530" s="1" t="s">
        <v>1776</v>
      </c>
      <c r="E530" t="s">
        <v>1788</v>
      </c>
      <c r="F530" s="285">
        <v>0</v>
      </c>
    </row>
    <row r="531" spans="1:6" x14ac:dyDescent="0.3">
      <c r="A531" s="204" t="s">
        <v>3069</v>
      </c>
      <c r="D531" s="1" t="s">
        <v>1776</v>
      </c>
      <c r="E531" t="s">
        <v>1788</v>
      </c>
      <c r="F531" s="285">
        <v>0</v>
      </c>
    </row>
    <row r="532" spans="1:6" x14ac:dyDescent="0.3">
      <c r="A532" s="204" t="s">
        <v>3070</v>
      </c>
      <c r="D532" s="1" t="s">
        <v>1776</v>
      </c>
      <c r="E532" t="s">
        <v>1788</v>
      </c>
      <c r="F532" s="285">
        <v>0</v>
      </c>
    </row>
    <row r="533" spans="1:6" x14ac:dyDescent="0.3">
      <c r="A533" s="204" t="s">
        <v>3071</v>
      </c>
      <c r="D533" s="1" t="s">
        <v>1776</v>
      </c>
      <c r="E533" t="s">
        <v>1788</v>
      </c>
      <c r="F533" s="285">
        <v>0</v>
      </c>
    </row>
    <row r="534" spans="1:6" x14ac:dyDescent="0.3">
      <c r="A534" s="204" t="s">
        <v>3072</v>
      </c>
      <c r="D534" s="1" t="s">
        <v>1776</v>
      </c>
      <c r="E534" t="s">
        <v>2042</v>
      </c>
      <c r="F534" s="285">
        <v>0</v>
      </c>
    </row>
    <row r="535" spans="1:6" x14ac:dyDescent="0.3">
      <c r="A535" s="204" t="s">
        <v>3073</v>
      </c>
      <c r="D535" s="1" t="s">
        <v>1775</v>
      </c>
      <c r="E535" t="s">
        <v>1777</v>
      </c>
      <c r="F535" s="285">
        <v>0</v>
      </c>
    </row>
    <row r="536" spans="1:6" x14ac:dyDescent="0.3">
      <c r="A536" s="204" t="s">
        <v>3074</v>
      </c>
      <c r="D536" s="1" t="s">
        <v>1775</v>
      </c>
      <c r="E536" t="s">
        <v>1777</v>
      </c>
      <c r="F536" s="285">
        <v>0</v>
      </c>
    </row>
    <row r="537" spans="1:6" x14ac:dyDescent="0.3">
      <c r="A537" s="204" t="s">
        <v>3075</v>
      </c>
      <c r="D537" s="1" t="s">
        <v>1776</v>
      </c>
      <c r="E537" t="s">
        <v>1788</v>
      </c>
      <c r="F537" s="285">
        <v>0</v>
      </c>
    </row>
    <row r="538" spans="1:6" x14ac:dyDescent="0.3">
      <c r="A538" s="204" t="s">
        <v>3076</v>
      </c>
      <c r="D538" s="1" t="s">
        <v>1775</v>
      </c>
      <c r="E538" t="s">
        <v>1777</v>
      </c>
      <c r="F538" s="285">
        <v>0</v>
      </c>
    </row>
    <row r="539" spans="1:6" x14ac:dyDescent="0.3">
      <c r="A539" s="204" t="s">
        <v>3077</v>
      </c>
      <c r="D539" s="1" t="s">
        <v>1776</v>
      </c>
      <c r="E539" t="s">
        <v>1788</v>
      </c>
      <c r="F539" s="285">
        <v>0</v>
      </c>
    </row>
    <row r="540" spans="1:6" x14ac:dyDescent="0.3">
      <c r="A540" s="204" t="s">
        <v>3078</v>
      </c>
      <c r="D540" s="1" t="s">
        <v>1776</v>
      </c>
      <c r="E540" t="s">
        <v>1788</v>
      </c>
      <c r="F540" s="285">
        <v>0</v>
      </c>
    </row>
    <row r="541" spans="1:6" x14ac:dyDescent="0.3">
      <c r="A541" s="204" t="s">
        <v>3079</v>
      </c>
      <c r="D541" s="1" t="s">
        <v>1776</v>
      </c>
      <c r="E541" t="s">
        <v>1788</v>
      </c>
      <c r="F541" s="285">
        <v>0</v>
      </c>
    </row>
    <row r="542" spans="1:6" x14ac:dyDescent="0.3">
      <c r="A542" s="204" t="s">
        <v>3080</v>
      </c>
      <c r="D542" s="1" t="s">
        <v>1776</v>
      </c>
      <c r="E542" t="s">
        <v>1788</v>
      </c>
      <c r="F542" s="285">
        <v>0</v>
      </c>
    </row>
    <row r="543" spans="1:6" x14ac:dyDescent="0.3">
      <c r="A543" s="204" t="s">
        <v>3081</v>
      </c>
      <c r="D543" s="1" t="s">
        <v>1776</v>
      </c>
      <c r="E543" t="s">
        <v>2042</v>
      </c>
      <c r="F543" s="285">
        <v>0</v>
      </c>
    </row>
    <row r="544" spans="1:6" x14ac:dyDescent="0.3">
      <c r="A544" s="204" t="s">
        <v>3082</v>
      </c>
      <c r="D544" s="1" t="s">
        <v>1775</v>
      </c>
      <c r="E544" t="s">
        <v>1777</v>
      </c>
      <c r="F544" s="285">
        <v>0</v>
      </c>
    </row>
    <row r="545" spans="1:6" x14ac:dyDescent="0.3">
      <c r="A545" s="204" t="s">
        <v>3083</v>
      </c>
      <c r="D545" s="1" t="s">
        <v>1775</v>
      </c>
      <c r="E545" t="s">
        <v>1777</v>
      </c>
      <c r="F545" s="285">
        <v>0</v>
      </c>
    </row>
    <row r="546" spans="1:6" x14ac:dyDescent="0.3">
      <c r="A546" s="204" t="s">
        <v>3084</v>
      </c>
      <c r="D546" s="1" t="s">
        <v>1776</v>
      </c>
      <c r="E546" t="s">
        <v>1788</v>
      </c>
      <c r="F546" s="285">
        <v>0</v>
      </c>
    </row>
    <row r="547" spans="1:6" x14ac:dyDescent="0.3">
      <c r="A547" s="204" t="s">
        <v>3085</v>
      </c>
      <c r="D547" s="1" t="s">
        <v>1775</v>
      </c>
      <c r="E547" t="s">
        <v>1777</v>
      </c>
      <c r="F547" s="285">
        <v>0</v>
      </c>
    </row>
    <row r="548" spans="1:6" x14ac:dyDescent="0.3">
      <c r="A548" s="204" t="s">
        <v>3086</v>
      </c>
      <c r="D548" s="1" t="s">
        <v>1776</v>
      </c>
      <c r="E548" t="s">
        <v>1788</v>
      </c>
      <c r="F548" s="285">
        <v>0</v>
      </c>
    </row>
    <row r="549" spans="1:6" x14ac:dyDescent="0.3">
      <c r="A549" s="204" t="s">
        <v>3087</v>
      </c>
      <c r="D549" s="1" t="s">
        <v>1776</v>
      </c>
      <c r="E549" t="s">
        <v>1788</v>
      </c>
      <c r="F549" s="285">
        <v>0</v>
      </c>
    </row>
    <row r="550" spans="1:6" x14ac:dyDescent="0.3">
      <c r="A550" s="204" t="s">
        <v>3088</v>
      </c>
      <c r="D550" s="1" t="s">
        <v>1776</v>
      </c>
      <c r="E550" t="s">
        <v>1788</v>
      </c>
      <c r="F550" s="285">
        <v>0</v>
      </c>
    </row>
    <row r="551" spans="1:6" x14ac:dyDescent="0.3">
      <c r="A551" s="204" t="s">
        <v>3089</v>
      </c>
      <c r="D551" s="1" t="s">
        <v>1776</v>
      </c>
      <c r="E551" t="s">
        <v>1788</v>
      </c>
      <c r="F551" s="285">
        <v>0</v>
      </c>
    </row>
    <row r="552" spans="1:6" x14ac:dyDescent="0.3">
      <c r="A552" s="204" t="s">
        <v>3090</v>
      </c>
      <c r="D552" s="1" t="s">
        <v>1776</v>
      </c>
      <c r="E552" t="s">
        <v>2042</v>
      </c>
      <c r="F552" s="285">
        <v>0</v>
      </c>
    </row>
    <row r="553" spans="1:6" x14ac:dyDescent="0.3">
      <c r="A553" s="204" t="s">
        <v>3091</v>
      </c>
      <c r="D553" s="1" t="s">
        <v>1775</v>
      </c>
      <c r="E553" t="s">
        <v>1777</v>
      </c>
      <c r="F553" s="285">
        <v>0</v>
      </c>
    </row>
    <row r="554" spans="1:6" x14ac:dyDescent="0.3">
      <c r="A554" s="204" t="s">
        <v>3092</v>
      </c>
      <c r="D554" s="1" t="s">
        <v>1775</v>
      </c>
      <c r="E554" t="s">
        <v>1777</v>
      </c>
      <c r="F554" s="285">
        <v>0</v>
      </c>
    </row>
    <row r="555" spans="1:6" x14ac:dyDescent="0.3">
      <c r="A555" s="204" t="s">
        <v>3093</v>
      </c>
      <c r="D555" s="1" t="s">
        <v>1776</v>
      </c>
      <c r="E555" t="s">
        <v>1788</v>
      </c>
      <c r="F555" s="285">
        <v>0</v>
      </c>
    </row>
    <row r="556" spans="1:6" x14ac:dyDescent="0.3">
      <c r="A556" s="204" t="s">
        <v>3094</v>
      </c>
      <c r="D556" s="1" t="s">
        <v>1775</v>
      </c>
      <c r="E556" t="s">
        <v>1777</v>
      </c>
      <c r="F556" s="285">
        <v>0</v>
      </c>
    </row>
    <row r="557" spans="1:6" x14ac:dyDescent="0.3">
      <c r="A557" s="204" t="s">
        <v>3095</v>
      </c>
      <c r="D557" s="1" t="s">
        <v>1776</v>
      </c>
      <c r="E557" t="s">
        <v>1788</v>
      </c>
      <c r="F557" s="285">
        <v>0</v>
      </c>
    </row>
    <row r="558" spans="1:6" x14ac:dyDescent="0.3">
      <c r="A558" s="204" t="s">
        <v>3096</v>
      </c>
      <c r="D558" s="1" t="s">
        <v>1776</v>
      </c>
      <c r="E558" t="s">
        <v>1788</v>
      </c>
      <c r="F558" s="285">
        <v>0</v>
      </c>
    </row>
    <row r="559" spans="1:6" x14ac:dyDescent="0.3">
      <c r="A559" s="204" t="s">
        <v>3097</v>
      </c>
      <c r="D559" s="1" t="s">
        <v>1776</v>
      </c>
      <c r="E559" t="s">
        <v>1788</v>
      </c>
      <c r="F559" s="285">
        <v>0</v>
      </c>
    </row>
    <row r="560" spans="1:6" x14ac:dyDescent="0.3">
      <c r="A560" s="204" t="s">
        <v>3098</v>
      </c>
      <c r="D560" s="1" t="s">
        <v>1776</v>
      </c>
      <c r="E560" t="s">
        <v>1788</v>
      </c>
      <c r="F560" s="285">
        <v>0</v>
      </c>
    </row>
    <row r="561" spans="1:14" x14ac:dyDescent="0.3">
      <c r="A561" s="204" t="s">
        <v>3099</v>
      </c>
      <c r="D561" s="1" t="s">
        <v>1776</v>
      </c>
      <c r="E561" t="s">
        <v>2042</v>
      </c>
      <c r="F561" s="285">
        <v>0</v>
      </c>
    </row>
    <row r="562" spans="1:14" x14ac:dyDescent="0.3">
      <c r="A562" s="204" t="s">
        <v>3100</v>
      </c>
      <c r="D562" s="1" t="s">
        <v>1775</v>
      </c>
      <c r="E562" t="s">
        <v>1777</v>
      </c>
      <c r="F562" s="285">
        <v>0</v>
      </c>
    </row>
    <row r="563" spans="1:14" x14ac:dyDescent="0.3">
      <c r="A563" s="204" t="s">
        <v>3101</v>
      </c>
      <c r="D563" s="1" t="s">
        <v>1775</v>
      </c>
      <c r="E563" t="s">
        <v>1777</v>
      </c>
      <c r="F563" s="285">
        <v>0</v>
      </c>
    </row>
    <row r="564" spans="1:14" x14ac:dyDescent="0.3">
      <c r="A564" s="204" t="s">
        <v>3102</v>
      </c>
      <c r="D564" s="1" t="s">
        <v>1776</v>
      </c>
      <c r="E564" t="s">
        <v>1788</v>
      </c>
      <c r="F564" s="285">
        <v>0</v>
      </c>
    </row>
    <row r="565" spans="1:14" x14ac:dyDescent="0.3">
      <c r="A565" s="204" t="s">
        <v>3103</v>
      </c>
      <c r="D565" s="1" t="s">
        <v>1775</v>
      </c>
      <c r="E565" t="s">
        <v>1777</v>
      </c>
      <c r="F565" s="285">
        <v>0</v>
      </c>
    </row>
    <row r="566" spans="1:14" x14ac:dyDescent="0.3">
      <c r="A566" s="204" t="s">
        <v>3104</v>
      </c>
      <c r="D566" s="1" t="s">
        <v>1776</v>
      </c>
      <c r="E566" t="s">
        <v>1788</v>
      </c>
      <c r="F566" s="285">
        <v>0</v>
      </c>
      <c r="K566" s="460"/>
      <c r="L566" s="460" t="s">
        <v>2120</v>
      </c>
      <c r="M566" s="460"/>
      <c r="N566" s="239" t="s">
        <v>2121</v>
      </c>
    </row>
    <row r="567" spans="1:14" x14ac:dyDescent="0.3">
      <c r="A567" s="204" t="s">
        <v>3105</v>
      </c>
      <c r="D567" s="1" t="s">
        <v>1776</v>
      </c>
      <c r="E567" t="s">
        <v>1788</v>
      </c>
      <c r="F567" s="285">
        <v>0</v>
      </c>
      <c r="K567" s="460"/>
      <c r="L567" s="240" t="s">
        <v>2122</v>
      </c>
      <c r="M567" s="240" t="s">
        <v>2123</v>
      </c>
      <c r="N567" s="240" t="s">
        <v>2123</v>
      </c>
    </row>
    <row r="568" spans="1:14" x14ac:dyDescent="0.3">
      <c r="A568" s="204" t="s">
        <v>3106</v>
      </c>
      <c r="D568" s="1" t="s">
        <v>1776</v>
      </c>
      <c r="E568" t="s">
        <v>1788</v>
      </c>
      <c r="F568" s="285">
        <v>0</v>
      </c>
      <c r="K568" s="239" t="s">
        <v>2124</v>
      </c>
      <c r="L568" s="241" t="s">
        <v>2125</v>
      </c>
      <c r="M568" s="242" t="s">
        <v>1820</v>
      </c>
      <c r="N568" s="241" t="s">
        <v>2125</v>
      </c>
    </row>
    <row r="569" spans="1:14" x14ac:dyDescent="0.3">
      <c r="A569" s="204" t="s">
        <v>3107</v>
      </c>
      <c r="D569" s="1" t="s">
        <v>1776</v>
      </c>
      <c r="E569" t="s">
        <v>1788</v>
      </c>
      <c r="F569" s="285">
        <v>0</v>
      </c>
      <c r="K569" s="239" t="s">
        <v>2126</v>
      </c>
      <c r="L569" s="242" t="s">
        <v>1820</v>
      </c>
      <c r="M569" s="241" t="s">
        <v>2125</v>
      </c>
      <c r="N569" s="242" t="s">
        <v>1820</v>
      </c>
    </row>
    <row r="570" spans="1:14" x14ac:dyDescent="0.3">
      <c r="A570" s="204" t="s">
        <v>3108</v>
      </c>
      <c r="D570" s="1" t="s">
        <v>1776</v>
      </c>
      <c r="E570" t="s">
        <v>2042</v>
      </c>
      <c r="F570" s="285">
        <v>0</v>
      </c>
      <c r="K570" s="239" t="s">
        <v>2127</v>
      </c>
      <c r="L570" s="242" t="s">
        <v>1820</v>
      </c>
      <c r="M570" s="242" t="s">
        <v>1820</v>
      </c>
      <c r="N570" s="241" t="s">
        <v>2125</v>
      </c>
    </row>
    <row r="571" spans="1:14" x14ac:dyDescent="0.3">
      <c r="A571" s="204" t="s">
        <v>3109</v>
      </c>
      <c r="D571" s="1" t="s">
        <v>1775</v>
      </c>
      <c r="E571" t="s">
        <v>1777</v>
      </c>
      <c r="F571" s="285">
        <v>0</v>
      </c>
      <c r="K571" s="239" t="s">
        <v>2128</v>
      </c>
      <c r="L571" s="242" t="s">
        <v>1820</v>
      </c>
      <c r="M571" s="241" t="s">
        <v>2125</v>
      </c>
      <c r="N571" s="241" t="s">
        <v>2125</v>
      </c>
    </row>
    <row r="572" spans="1:14" x14ac:dyDescent="0.3">
      <c r="A572" s="204" t="s">
        <v>3110</v>
      </c>
      <c r="D572" s="1" t="s">
        <v>1775</v>
      </c>
      <c r="E572" t="s">
        <v>1777</v>
      </c>
      <c r="F572" s="285">
        <v>0</v>
      </c>
      <c r="K572" s="239" t="s">
        <v>2129</v>
      </c>
      <c r="L572" s="242" t="s">
        <v>1820</v>
      </c>
      <c r="M572" s="241" t="s">
        <v>2125</v>
      </c>
      <c r="N572" s="241" t="s">
        <v>2125</v>
      </c>
    </row>
    <row r="573" spans="1:14" x14ac:dyDescent="0.3">
      <c r="A573" s="204" t="s">
        <v>3111</v>
      </c>
      <c r="D573" s="1" t="s">
        <v>1776</v>
      </c>
      <c r="E573" t="s">
        <v>1788</v>
      </c>
      <c r="F573" s="285">
        <v>0</v>
      </c>
      <c r="K573" s="239" t="s">
        <v>2130</v>
      </c>
      <c r="L573" s="242" t="s">
        <v>1820</v>
      </c>
      <c r="M573" s="243" t="s">
        <v>1859</v>
      </c>
      <c r="N573" s="242" t="s">
        <v>1820</v>
      </c>
    </row>
    <row r="574" spans="1:14" x14ac:dyDescent="0.3">
      <c r="A574" s="204" t="s">
        <v>3112</v>
      </c>
      <c r="D574" s="1" t="s">
        <v>1775</v>
      </c>
      <c r="E574" t="s">
        <v>1777</v>
      </c>
      <c r="F574" s="285">
        <v>0</v>
      </c>
    </row>
    <row r="575" spans="1:14" x14ac:dyDescent="0.3">
      <c r="A575" s="204" t="s">
        <v>3113</v>
      </c>
      <c r="D575" s="1" t="s">
        <v>1776</v>
      </c>
      <c r="E575" t="s">
        <v>1788</v>
      </c>
      <c r="F575" s="285">
        <v>0</v>
      </c>
    </row>
    <row r="576" spans="1:14" x14ac:dyDescent="0.3">
      <c r="A576" s="204" t="s">
        <v>3114</v>
      </c>
      <c r="D576" s="1" t="s">
        <v>1776</v>
      </c>
      <c r="E576" t="s">
        <v>1788</v>
      </c>
      <c r="F576" s="285">
        <v>0</v>
      </c>
      <c r="K576" s="239" t="s">
        <v>2131</v>
      </c>
      <c r="L576" s="239" t="s">
        <v>1859</v>
      </c>
      <c r="M576" s="239" t="s">
        <v>2125</v>
      </c>
    </row>
    <row r="577" spans="1:13" x14ac:dyDescent="0.3">
      <c r="A577" s="204" t="s">
        <v>3115</v>
      </c>
      <c r="D577" s="1" t="s">
        <v>1776</v>
      </c>
      <c r="E577" t="s">
        <v>1788</v>
      </c>
      <c r="F577" s="285">
        <v>0</v>
      </c>
      <c r="K577" s="239" t="s">
        <v>2124</v>
      </c>
      <c r="L577" s="240"/>
      <c r="M577" s="93"/>
    </row>
    <row r="578" spans="1:13" x14ac:dyDescent="0.3">
      <c r="A578" s="204" t="s">
        <v>3116</v>
      </c>
      <c r="D578" s="1" t="s">
        <v>1776</v>
      </c>
      <c r="E578" t="s">
        <v>1788</v>
      </c>
      <c r="F578" s="285">
        <v>0</v>
      </c>
      <c r="K578" s="239" t="s">
        <v>2132</v>
      </c>
      <c r="L578" s="239"/>
      <c r="M578" s="93"/>
    </row>
    <row r="579" spans="1:13" x14ac:dyDescent="0.3">
      <c r="A579" s="204" t="s">
        <v>3117</v>
      </c>
      <c r="D579" s="1" t="s">
        <v>1776</v>
      </c>
      <c r="E579" t="s">
        <v>2042</v>
      </c>
      <c r="F579" s="285">
        <v>0</v>
      </c>
      <c r="K579" s="239" t="s">
        <v>2128</v>
      </c>
      <c r="L579" s="239"/>
      <c r="M579" s="93"/>
    </row>
    <row r="580" spans="1:13" x14ac:dyDescent="0.3">
      <c r="A580" s="204" t="s">
        <v>3118</v>
      </c>
      <c r="D580" s="1" t="s">
        <v>1775</v>
      </c>
      <c r="E580" t="s">
        <v>1777</v>
      </c>
      <c r="F580" s="285">
        <v>0</v>
      </c>
      <c r="K580" s="239" t="s">
        <v>2129</v>
      </c>
      <c r="L580" s="239"/>
      <c r="M580" s="93"/>
    </row>
    <row r="581" spans="1:13" x14ac:dyDescent="0.3">
      <c r="A581" s="204" t="s">
        <v>3119</v>
      </c>
      <c r="D581" s="1" t="s">
        <v>1775</v>
      </c>
      <c r="E581" t="s">
        <v>1777</v>
      </c>
      <c r="F581" s="285">
        <v>0</v>
      </c>
      <c r="K581" s="239" t="s">
        <v>2130</v>
      </c>
      <c r="L581" s="244"/>
      <c r="M581" s="239"/>
    </row>
    <row r="582" spans="1:13" x14ac:dyDescent="0.3">
      <c r="A582" s="204" t="s">
        <v>3120</v>
      </c>
      <c r="D582" s="1" t="s">
        <v>1776</v>
      </c>
      <c r="E582" t="s">
        <v>1788</v>
      </c>
      <c r="F582" s="285">
        <v>0</v>
      </c>
    </row>
    <row r="583" spans="1:13" x14ac:dyDescent="0.3">
      <c r="A583" s="204" t="s">
        <v>2133</v>
      </c>
      <c r="D583" s="1" t="s">
        <v>2275</v>
      </c>
      <c r="E583" t="s">
        <v>2275</v>
      </c>
      <c r="F583" s="257" t="s">
        <v>2275</v>
      </c>
    </row>
    <row r="584" spans="1:13" x14ac:dyDescent="0.3">
      <c r="A584" s="204" t="s">
        <v>2134</v>
      </c>
      <c r="B584" s="297"/>
      <c r="C584" s="297"/>
      <c r="D584" s="1" t="s">
        <v>1776</v>
      </c>
      <c r="E584" s="297" t="s">
        <v>1777</v>
      </c>
      <c r="F584" s="298">
        <v>0</v>
      </c>
      <c r="H584" s="259" t="s">
        <v>2135</v>
      </c>
    </row>
    <row r="585" spans="1:13" x14ac:dyDescent="0.3">
      <c r="A585" s="204" t="s">
        <v>2136</v>
      </c>
      <c r="B585" s="297"/>
      <c r="C585" s="297"/>
      <c r="D585" s="297" t="s">
        <v>1775</v>
      </c>
      <c r="E585" s="297" t="s">
        <v>1777</v>
      </c>
      <c r="F585" s="298">
        <v>0</v>
      </c>
      <c r="H585" s="259" t="s">
        <v>2137</v>
      </c>
    </row>
    <row r="586" spans="1:13" ht="28.8" x14ac:dyDescent="0.3">
      <c r="A586" s="204" t="s">
        <v>2138</v>
      </c>
      <c r="B586" s="297"/>
      <c r="C586" s="297"/>
      <c r="D586" s="297" t="s">
        <v>1775</v>
      </c>
      <c r="E586" s="297" t="s">
        <v>1777</v>
      </c>
      <c r="F586" s="298">
        <v>0</v>
      </c>
      <c r="H586" s="260" t="s">
        <v>2648</v>
      </c>
    </row>
    <row r="587" spans="1:13" ht="28.8" x14ac:dyDescent="0.3">
      <c r="A587" s="204" t="s">
        <v>2139</v>
      </c>
      <c r="B587" s="297"/>
      <c r="C587" s="297"/>
      <c r="D587" s="297" t="s">
        <v>1775</v>
      </c>
      <c r="E587" s="297" t="s">
        <v>1777</v>
      </c>
      <c r="F587" s="298">
        <v>0</v>
      </c>
      <c r="H587" s="260" t="s">
        <v>2647</v>
      </c>
    </row>
    <row r="588" spans="1:13" x14ac:dyDescent="0.3">
      <c r="A588" s="204" t="s">
        <v>2140</v>
      </c>
      <c r="B588" s="297"/>
      <c r="C588" s="297"/>
      <c r="D588" s="297" t="s">
        <v>1775</v>
      </c>
      <c r="E588" s="297" t="s">
        <v>1777</v>
      </c>
      <c r="F588" s="298">
        <v>0</v>
      </c>
      <c r="H588" s="260" t="s">
        <v>2646</v>
      </c>
    </row>
    <row r="589" spans="1:13" ht="28.8" x14ac:dyDescent="0.3">
      <c r="A589" s="204" t="s">
        <v>2141</v>
      </c>
      <c r="B589" s="297"/>
      <c r="C589" s="297"/>
      <c r="D589" s="297" t="s">
        <v>1775</v>
      </c>
      <c r="E589" s="297" t="s">
        <v>1777</v>
      </c>
      <c r="F589" s="298">
        <v>0</v>
      </c>
      <c r="H589" s="260" t="s">
        <v>2142</v>
      </c>
    </row>
    <row r="590" spans="1:13" x14ac:dyDescent="0.3">
      <c r="A590" s="245" t="s">
        <v>2143</v>
      </c>
      <c r="B590" s="8"/>
      <c r="C590" s="297"/>
      <c r="D590" s="1" t="s">
        <v>1776</v>
      </c>
      <c r="E590" s="297" t="s">
        <v>1777</v>
      </c>
      <c r="F590" s="298">
        <v>0</v>
      </c>
      <c r="H590" s="259" t="s">
        <v>2144</v>
      </c>
    </row>
    <row r="591" spans="1:13" x14ac:dyDescent="0.3">
      <c r="A591" s="245" t="s">
        <v>2145</v>
      </c>
      <c r="B591" s="8"/>
      <c r="C591" s="297"/>
      <c r="D591" s="1" t="s">
        <v>1776</v>
      </c>
      <c r="E591" s="297" t="s">
        <v>1777</v>
      </c>
      <c r="F591" s="298">
        <v>0</v>
      </c>
      <c r="H591" s="259" t="s">
        <v>2146</v>
      </c>
    </row>
    <row r="592" spans="1:13" ht="57.6" x14ac:dyDescent="0.3">
      <c r="A592" s="245" t="s">
        <v>2147</v>
      </c>
      <c r="B592" s="8"/>
      <c r="C592" s="297"/>
      <c r="D592" s="297" t="s">
        <v>1775</v>
      </c>
      <c r="E592" s="297" t="s">
        <v>1777</v>
      </c>
      <c r="F592" s="298">
        <v>0</v>
      </c>
      <c r="H592" s="260" t="s">
        <v>2645</v>
      </c>
    </row>
    <row r="593" spans="1:8" x14ac:dyDescent="0.3">
      <c r="A593" s="245" t="s">
        <v>2148</v>
      </c>
      <c r="B593" s="8"/>
      <c r="C593" s="297"/>
      <c r="D593" s="1" t="s">
        <v>1776</v>
      </c>
      <c r="E593" s="297" t="s">
        <v>1777</v>
      </c>
      <c r="F593" s="298">
        <v>0</v>
      </c>
      <c r="H593" s="259" t="s">
        <v>2149</v>
      </c>
    </row>
    <row r="594" spans="1:8" x14ac:dyDescent="0.3">
      <c r="A594" s="245" t="s">
        <v>2150</v>
      </c>
      <c r="B594" s="8"/>
      <c r="C594" s="297"/>
      <c r="D594" s="1" t="s">
        <v>1776</v>
      </c>
      <c r="E594" s="297" t="s">
        <v>1777</v>
      </c>
      <c r="F594" s="298">
        <v>0</v>
      </c>
      <c r="H594" s="259" t="s">
        <v>2151</v>
      </c>
    </row>
    <row r="595" spans="1:8" x14ac:dyDescent="0.3">
      <c r="A595" s="245" t="s">
        <v>2152</v>
      </c>
      <c r="B595" s="8"/>
      <c r="C595" s="297"/>
      <c r="D595" s="1" t="s">
        <v>1776</v>
      </c>
      <c r="E595" s="297" t="s">
        <v>1777</v>
      </c>
      <c r="F595" s="298">
        <v>0</v>
      </c>
      <c r="H595" s="259" t="s">
        <v>2153</v>
      </c>
    </row>
    <row r="596" spans="1:8" ht="57.6" x14ac:dyDescent="0.3">
      <c r="A596" s="245" t="s">
        <v>2154</v>
      </c>
      <c r="B596" s="8"/>
      <c r="C596" s="297"/>
      <c r="D596" s="297" t="s">
        <v>1775</v>
      </c>
      <c r="E596" s="297" t="s">
        <v>1777</v>
      </c>
      <c r="F596" s="298">
        <v>0</v>
      </c>
      <c r="H596" s="260" t="s">
        <v>2644</v>
      </c>
    </row>
    <row r="597" spans="1:8" ht="28.8" x14ac:dyDescent="0.3">
      <c r="A597" s="245" t="s">
        <v>2155</v>
      </c>
      <c r="B597" s="8"/>
      <c r="C597" s="297"/>
      <c r="D597" s="1" t="s">
        <v>1776</v>
      </c>
      <c r="E597" s="297" t="s">
        <v>1777</v>
      </c>
      <c r="F597" s="298">
        <v>0</v>
      </c>
      <c r="H597" s="259" t="s">
        <v>2156</v>
      </c>
    </row>
    <row r="598" spans="1:8" x14ac:dyDescent="0.3">
      <c r="A598" s="245" t="s">
        <v>2157</v>
      </c>
      <c r="B598" s="8"/>
      <c r="C598" s="297"/>
      <c r="D598" s="1" t="s">
        <v>1776</v>
      </c>
      <c r="E598" s="297" t="s">
        <v>1777</v>
      </c>
      <c r="F598" s="298">
        <v>0</v>
      </c>
      <c r="H598" s="259" t="s">
        <v>2149</v>
      </c>
    </row>
    <row r="599" spans="1:8" x14ac:dyDescent="0.3">
      <c r="A599" s="245" t="s">
        <v>2158</v>
      </c>
      <c r="B599" s="8"/>
      <c r="C599" s="297"/>
      <c r="D599" s="1" t="s">
        <v>1776</v>
      </c>
      <c r="E599" s="297" t="s">
        <v>1777</v>
      </c>
      <c r="F599" s="298">
        <v>0</v>
      </c>
      <c r="H599" s="259" t="s">
        <v>2151</v>
      </c>
    </row>
    <row r="600" spans="1:8" ht="57.6" x14ac:dyDescent="0.3">
      <c r="A600" s="245" t="s">
        <v>2159</v>
      </c>
      <c r="B600" s="8"/>
      <c r="C600" s="297"/>
      <c r="D600" s="297" t="s">
        <v>1775</v>
      </c>
      <c r="E600" s="297" t="s">
        <v>1777</v>
      </c>
      <c r="F600" s="298">
        <v>0</v>
      </c>
      <c r="H600" s="260" t="s">
        <v>2643</v>
      </c>
    </row>
    <row r="601" spans="1:8" ht="28.8" x14ac:dyDescent="0.3">
      <c r="A601" s="245" t="s">
        <v>2160</v>
      </c>
      <c r="B601" s="8"/>
      <c r="C601" s="297"/>
      <c r="D601" s="1" t="s">
        <v>1776</v>
      </c>
      <c r="E601" s="297" t="s">
        <v>1777</v>
      </c>
      <c r="F601" s="298">
        <v>0</v>
      </c>
      <c r="H601" s="259" t="s">
        <v>2156</v>
      </c>
    </row>
    <row r="602" spans="1:8" x14ac:dyDescent="0.3">
      <c r="A602" s="245" t="s">
        <v>2161</v>
      </c>
      <c r="B602" s="8"/>
      <c r="C602" s="297"/>
      <c r="D602" s="1" t="s">
        <v>1776</v>
      </c>
      <c r="E602" s="297" t="s">
        <v>1777</v>
      </c>
      <c r="F602" s="298">
        <v>0</v>
      </c>
      <c r="H602" s="259" t="s">
        <v>2149</v>
      </c>
    </row>
    <row r="603" spans="1:8" x14ac:dyDescent="0.3">
      <c r="A603" s="245" t="s">
        <v>2162</v>
      </c>
      <c r="B603" s="8"/>
      <c r="C603" s="297"/>
      <c r="D603" s="1" t="s">
        <v>1776</v>
      </c>
      <c r="E603" s="297" t="s">
        <v>1777</v>
      </c>
      <c r="F603" s="298">
        <v>0</v>
      </c>
      <c r="H603" s="259" t="s">
        <v>2151</v>
      </c>
    </row>
    <row r="604" spans="1:8" x14ac:dyDescent="0.3">
      <c r="A604" s="245"/>
      <c r="B604" s="3"/>
      <c r="C604" s="3"/>
      <c r="D604" s="3"/>
      <c r="E604" s="3"/>
      <c r="F604" s="150"/>
      <c r="G604" s="53"/>
      <c r="H604" s="258"/>
    </row>
    <row r="605" spans="1:8" x14ac:dyDescent="0.3">
      <c r="A605" s="3"/>
      <c r="B605" s="3"/>
      <c r="C605" s="3"/>
      <c r="D605" s="3"/>
      <c r="E605" s="3"/>
      <c r="F605" s="150"/>
      <c r="G605" s="53"/>
      <c r="H605" s="3"/>
    </row>
  </sheetData>
  <mergeCells count="6">
    <mergeCell ref="A1:F1"/>
    <mergeCell ref="J1:O1"/>
    <mergeCell ref="A108:F108"/>
    <mergeCell ref="J108:O108"/>
    <mergeCell ref="K566:K567"/>
    <mergeCell ref="L566:M566"/>
  </mergeCells>
  <conditionalFormatting sqref="A56:A58 A30:A52 A1:A9 A249:A255 A258:A259 A22:A23 A411:A1048576 A96 A106:A246 A261:A264 A307:A402 A12:A17">
    <cfRule type="containsText" dxfId="28" priority="34" operator="containsText" text="//">
      <formula>NOT(ISERROR(SEARCH("//",A1)))</formula>
    </cfRule>
  </conditionalFormatting>
  <conditionalFormatting sqref="A63:A70">
    <cfRule type="containsText" dxfId="27" priority="33" operator="containsText" text="//">
      <formula>NOT(ISERROR(SEARCH("//",A63)))</formula>
    </cfRule>
  </conditionalFormatting>
  <conditionalFormatting sqref="A71:A80">
    <cfRule type="containsText" dxfId="26" priority="32" operator="containsText" text="//">
      <formula>NOT(ISERROR(SEARCH("//",A71)))</formula>
    </cfRule>
  </conditionalFormatting>
  <conditionalFormatting sqref="A81:A84">
    <cfRule type="containsText" dxfId="25" priority="31" operator="containsText" text="//">
      <formula>NOT(ISERROR(SEARCH("//",A81)))</formula>
    </cfRule>
  </conditionalFormatting>
  <conditionalFormatting sqref="A85:A88">
    <cfRule type="containsText" dxfId="24" priority="30" operator="containsText" text="//">
      <formula>NOT(ISERROR(SEARCH("//",A85)))</formula>
    </cfRule>
  </conditionalFormatting>
  <conditionalFormatting sqref="A89:A94">
    <cfRule type="containsText" dxfId="23" priority="28" operator="containsText" text="//">
      <formula>NOT(ISERROR(SEARCH("//",A89)))</formula>
    </cfRule>
  </conditionalFormatting>
  <conditionalFormatting sqref="A95">
    <cfRule type="containsText" dxfId="22" priority="26" operator="containsText" text="//">
      <formula>NOT(ISERROR(SEARCH("//",A95)))</formula>
    </cfRule>
  </conditionalFormatting>
  <conditionalFormatting sqref="B55">
    <cfRule type="containsText" dxfId="21" priority="25" operator="containsText" text="//">
      <formula>NOT(ISERROR(SEARCH("//",B55)))</formula>
    </cfRule>
  </conditionalFormatting>
  <conditionalFormatting sqref="B56">
    <cfRule type="containsText" dxfId="20" priority="24" operator="containsText" text="//">
      <formula>NOT(ISERROR(SEARCH("//",B56)))</formula>
    </cfRule>
  </conditionalFormatting>
  <conditionalFormatting sqref="B57">
    <cfRule type="containsText" dxfId="19" priority="23" operator="containsText" text="//">
      <formula>NOT(ISERROR(SEARCH("//",B57)))</formula>
    </cfRule>
  </conditionalFormatting>
  <conditionalFormatting sqref="B58">
    <cfRule type="containsText" dxfId="18" priority="22" operator="containsText" text="//">
      <formula>NOT(ISERROR(SEARCH("//",B58)))</formula>
    </cfRule>
  </conditionalFormatting>
  <conditionalFormatting sqref="A18:A21">
    <cfRule type="containsText" dxfId="17" priority="21" operator="containsText" text="//">
      <formula>NOT(ISERROR(SEARCH("//",A18)))</formula>
    </cfRule>
  </conditionalFormatting>
  <conditionalFormatting sqref="A29">
    <cfRule type="containsText" dxfId="16" priority="20" operator="containsText" text="//">
      <formula>NOT(ISERROR(SEARCH("//",A29)))</formula>
    </cfRule>
  </conditionalFormatting>
  <conditionalFormatting sqref="A247:A248">
    <cfRule type="containsText" dxfId="15" priority="18" operator="containsText" text="//">
      <formula>NOT(ISERROR(SEARCH("//",A247)))</formula>
    </cfRule>
  </conditionalFormatting>
  <conditionalFormatting sqref="A256:A257">
    <cfRule type="containsText" dxfId="14" priority="17" operator="containsText" text="//">
      <formula>NOT(ISERROR(SEARCH("//",A256)))</formula>
    </cfRule>
  </conditionalFormatting>
  <conditionalFormatting sqref="A265:A266">
    <cfRule type="containsText" dxfId="13" priority="16" operator="containsText" text="//">
      <formula>NOT(ISERROR(SEARCH("//",A265)))</formula>
    </cfRule>
  </conditionalFormatting>
  <conditionalFormatting sqref="B53">
    <cfRule type="containsText" dxfId="12" priority="15" operator="containsText" text="//">
      <formula>NOT(ISERROR(SEARCH("//",B53)))</formula>
    </cfRule>
  </conditionalFormatting>
  <conditionalFormatting sqref="B54">
    <cfRule type="containsText" dxfId="11" priority="14" operator="containsText" text="//">
      <formula>NOT(ISERROR(SEARCH("//",B54)))</formula>
    </cfRule>
  </conditionalFormatting>
  <conditionalFormatting sqref="A10:A11">
    <cfRule type="containsText" dxfId="10" priority="13" operator="containsText" text="//">
      <formula>NOT(ISERROR(SEARCH("//",A10)))</formula>
    </cfRule>
  </conditionalFormatting>
  <conditionalFormatting sqref="A267:A268 A270:A277 A279:A285">
    <cfRule type="containsText" dxfId="9" priority="10" operator="containsText" text="//">
      <formula>NOT(ISERROR(SEARCH("//",A267)))</formula>
    </cfRule>
  </conditionalFormatting>
  <conditionalFormatting sqref="A286:E286 A288:E295 A297:E304 A306:E306">
    <cfRule type="containsText" dxfId="8" priority="9" operator="containsText" text="//">
      <formula>NOT(ISERROR(SEARCH("//",A286)))</formula>
    </cfRule>
  </conditionalFormatting>
  <conditionalFormatting sqref="A260">
    <cfRule type="containsText" dxfId="7" priority="8" operator="containsText" text="//">
      <formula>NOT(ISERROR(SEARCH("//",A260)))</formula>
    </cfRule>
  </conditionalFormatting>
  <conditionalFormatting sqref="A269">
    <cfRule type="containsText" dxfId="6" priority="7" operator="containsText" text="//">
      <formula>NOT(ISERROR(SEARCH("//",A269)))</formula>
    </cfRule>
  </conditionalFormatting>
  <conditionalFormatting sqref="A278">
    <cfRule type="containsText" dxfId="5" priority="6" operator="containsText" text="//">
      <formula>NOT(ISERROR(SEARCH("//",A278)))</formula>
    </cfRule>
  </conditionalFormatting>
  <conditionalFormatting sqref="A287">
    <cfRule type="containsText" dxfId="4" priority="5" operator="containsText" text="//">
      <formula>NOT(ISERROR(SEARCH("//",A287)))</formula>
    </cfRule>
  </conditionalFormatting>
  <conditionalFormatting sqref="A296">
    <cfRule type="containsText" dxfId="3" priority="4" operator="containsText" text="//">
      <formula>NOT(ISERROR(SEARCH("//",A296)))</formula>
    </cfRule>
  </conditionalFormatting>
  <conditionalFormatting sqref="A305">
    <cfRule type="containsText" dxfId="2" priority="3" operator="containsText" text="//">
      <formula>NOT(ISERROR(SEARCH("//",A305)))</formula>
    </cfRule>
  </conditionalFormatting>
  <conditionalFormatting sqref="A24 A27:A28">
    <cfRule type="containsText" dxfId="1" priority="2" operator="containsText" text="//">
      <formula>NOT(ISERROR(SEARCH("//",A24)))</formula>
    </cfRule>
  </conditionalFormatting>
  <conditionalFormatting sqref="A25:A26">
    <cfRule type="containsText" dxfId="0" priority="1" operator="containsText" text="//">
      <formula>NOT(ISERROR(SEARCH("//",A25)))</formula>
    </cfRule>
  </conditionalFormatting>
  <pageMargins left="0.7" right="0.7" top="0.75" bottom="0.75" header="0.3" footer="0.3"/>
  <pageSetup paperSize="9" scale="46" orientation="portrait" r:id="rId1"/>
  <rowBreaks count="3" manualBreakCount="3">
    <brk id="106" max="7" man="1"/>
    <brk id="209" max="7" man="1"/>
    <brk id="379" max="7" man="1"/>
  </row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K65"/>
  <sheetViews>
    <sheetView zoomScale="85" zoomScaleNormal="85" workbookViewId="0">
      <selection activeCell="D20" sqref="D20"/>
    </sheetView>
  </sheetViews>
  <sheetFormatPr defaultRowHeight="14.4" x14ac:dyDescent="0.3"/>
  <cols>
    <col min="3" max="3" width="27.44140625" customWidth="1"/>
    <col min="4" max="4" width="84.44140625" customWidth="1"/>
    <col min="5" max="7" width="52.44140625" customWidth="1"/>
    <col min="9" max="9" width="11" customWidth="1"/>
    <col min="10" max="11" width="10.44140625" customWidth="1"/>
    <col min="12" max="12" width="11.44140625" customWidth="1"/>
  </cols>
  <sheetData>
    <row r="1" spans="1:11" ht="15" thickBot="1" x14ac:dyDescent="0.35">
      <c r="E1" s="462" t="s">
        <v>1498</v>
      </c>
      <c r="F1" s="462"/>
      <c r="G1" s="462"/>
      <c r="H1" s="462"/>
      <c r="I1" s="462"/>
      <c r="J1" s="462"/>
    </row>
    <row r="2" spans="1:11" ht="15.6" thickTop="1" thickBot="1" x14ac:dyDescent="0.35">
      <c r="A2" s="81"/>
      <c r="B2" s="3" t="s">
        <v>129</v>
      </c>
      <c r="C2" s="3" t="s">
        <v>130</v>
      </c>
      <c r="D2" s="3" t="s">
        <v>131</v>
      </c>
      <c r="E2" s="80" t="s">
        <v>1492</v>
      </c>
      <c r="F2" s="79" t="s">
        <v>1493</v>
      </c>
      <c r="G2" s="79" t="s">
        <v>144</v>
      </c>
    </row>
    <row r="3" spans="1:11" ht="15" thickTop="1" x14ac:dyDescent="0.3">
      <c r="A3" s="453" t="s">
        <v>132</v>
      </c>
      <c r="B3" s="3">
        <v>1</v>
      </c>
      <c r="C3" s="3" t="s">
        <v>133</v>
      </c>
      <c r="D3" s="3" t="s">
        <v>1529</v>
      </c>
      <c r="E3" s="463" t="s">
        <v>1530</v>
      </c>
      <c r="F3" s="463"/>
      <c r="G3" s="463"/>
    </row>
    <row r="4" spans="1:11" x14ac:dyDescent="0.3">
      <c r="A4" s="453"/>
      <c r="B4" s="3">
        <v>2</v>
      </c>
      <c r="C4" s="3" t="s">
        <v>1495</v>
      </c>
      <c r="D4" s="3" t="s">
        <v>1532</v>
      </c>
      <c r="E4" s="3" t="s">
        <v>1531</v>
      </c>
      <c r="F4" s="3" t="s">
        <v>1533</v>
      </c>
      <c r="G4" s="3" t="s">
        <v>1535</v>
      </c>
      <c r="H4" s="12"/>
    </row>
    <row r="5" spans="1:11" x14ac:dyDescent="0.3">
      <c r="A5" s="453"/>
      <c r="B5" s="3">
        <v>3</v>
      </c>
      <c r="C5" s="3" t="s">
        <v>1496</v>
      </c>
      <c r="D5" s="7" t="s">
        <v>3251</v>
      </c>
      <c r="E5" s="3" t="s">
        <v>1523</v>
      </c>
      <c r="F5" s="3"/>
      <c r="G5" s="3"/>
      <c r="H5" s="12"/>
    </row>
    <row r="6" spans="1:11" x14ac:dyDescent="0.3">
      <c r="A6" s="453"/>
      <c r="B6" s="3">
        <v>4</v>
      </c>
      <c r="C6" t="s">
        <v>2720</v>
      </c>
      <c r="D6" t="s">
        <v>2703</v>
      </c>
      <c r="E6" s="3" t="s">
        <v>1523</v>
      </c>
      <c r="F6" s="3"/>
      <c r="G6" s="3"/>
      <c r="H6" s="12"/>
    </row>
    <row r="7" spans="1:11" x14ac:dyDescent="0.3">
      <c r="A7" s="453"/>
      <c r="B7" s="3">
        <v>5</v>
      </c>
      <c r="C7" t="s">
        <v>2721</v>
      </c>
      <c r="D7" t="s">
        <v>2705</v>
      </c>
      <c r="E7" s="3" t="s">
        <v>1523</v>
      </c>
      <c r="F7" s="3"/>
      <c r="G7" s="3"/>
      <c r="H7" s="12"/>
    </row>
    <row r="8" spans="1:11" x14ac:dyDescent="0.3">
      <c r="A8" s="453"/>
      <c r="B8" s="3">
        <v>6</v>
      </c>
      <c r="C8" t="s">
        <v>2722</v>
      </c>
      <c r="D8" t="s">
        <v>2706</v>
      </c>
      <c r="E8" s="3" t="s">
        <v>1523</v>
      </c>
      <c r="F8" s="3"/>
      <c r="G8" s="3"/>
      <c r="H8" s="12"/>
    </row>
    <row r="9" spans="1:11" x14ac:dyDescent="0.3">
      <c r="A9" s="453"/>
      <c r="B9" s="3">
        <v>7</v>
      </c>
      <c r="C9" s="3" t="s">
        <v>1497</v>
      </c>
      <c r="D9" s="7" t="s">
        <v>3270</v>
      </c>
      <c r="E9" s="3" t="s">
        <v>1523</v>
      </c>
      <c r="F9" s="3"/>
      <c r="G9" s="3"/>
      <c r="H9" s="12"/>
      <c r="J9" s="297"/>
      <c r="K9" s="297"/>
    </row>
    <row r="10" spans="1:11" x14ac:dyDescent="0.3">
      <c r="A10" s="453"/>
      <c r="B10" s="3">
        <v>8</v>
      </c>
      <c r="C10" s="3" t="s">
        <v>2718</v>
      </c>
      <c r="D10" s="7" t="s">
        <v>1534</v>
      </c>
      <c r="E10" s="3" t="s">
        <v>1524</v>
      </c>
      <c r="F10" s="8"/>
      <c r="G10" s="8"/>
      <c r="H10" s="8"/>
      <c r="I10" s="8"/>
      <c r="J10" s="135"/>
      <c r="K10" s="297"/>
    </row>
    <row r="11" spans="1:11" x14ac:dyDescent="0.3">
      <c r="A11" s="453"/>
      <c r="B11" s="3">
        <v>9</v>
      </c>
      <c r="C11" s="3" t="s">
        <v>2719</v>
      </c>
      <c r="D11" s="7" t="s">
        <v>3240</v>
      </c>
      <c r="E11" s="3" t="s">
        <v>1524</v>
      </c>
      <c r="F11" s="3"/>
      <c r="G11" s="3"/>
      <c r="H11" s="12"/>
    </row>
    <row r="12" spans="1:11" x14ac:dyDescent="0.3">
      <c r="A12" s="453"/>
      <c r="B12" s="3"/>
      <c r="C12" s="318" t="s">
        <v>3269</v>
      </c>
      <c r="D12" s="7" t="s">
        <v>3268</v>
      </c>
      <c r="F12" s="3"/>
      <c r="G12" s="3"/>
      <c r="H12" s="12"/>
    </row>
    <row r="13" spans="1:11" x14ac:dyDescent="0.3">
      <c r="A13" s="453"/>
      <c r="B13" s="3"/>
      <c r="C13" s="316" t="s">
        <v>3257</v>
      </c>
      <c r="D13" s="7"/>
      <c r="E13" s="3"/>
      <c r="F13" s="3"/>
      <c r="G13" s="3"/>
      <c r="H13" s="12"/>
    </row>
    <row r="14" spans="1:11" x14ac:dyDescent="0.3">
      <c r="A14" s="453"/>
      <c r="B14" s="3"/>
      <c r="C14" s="316" t="s">
        <v>3242</v>
      </c>
      <c r="D14" s="7"/>
      <c r="E14" s="3"/>
      <c r="F14" s="3"/>
      <c r="G14" s="3"/>
      <c r="H14" s="12"/>
    </row>
    <row r="15" spans="1:11" x14ac:dyDescent="0.3">
      <c r="A15" s="453"/>
      <c r="B15" s="3"/>
      <c r="C15" s="316" t="s">
        <v>3241</v>
      </c>
      <c r="D15" s="7"/>
      <c r="E15" s="3"/>
      <c r="F15" s="3"/>
      <c r="G15" s="3"/>
      <c r="H15" s="12"/>
    </row>
    <row r="16" spans="1:11" x14ac:dyDescent="0.3">
      <c r="A16" s="453"/>
      <c r="B16" s="3"/>
      <c r="C16" s="316" t="s">
        <v>3258</v>
      </c>
      <c r="D16" s="7"/>
      <c r="E16" s="3"/>
      <c r="F16" s="3"/>
      <c r="G16" s="3"/>
      <c r="H16" s="12"/>
    </row>
    <row r="17" spans="1:8" x14ac:dyDescent="0.3">
      <c r="A17" s="453"/>
      <c r="B17" s="3">
        <v>10</v>
      </c>
      <c r="C17" s="3" t="s">
        <v>1499</v>
      </c>
      <c r="D17" s="7" t="s">
        <v>867</v>
      </c>
      <c r="E17" s="3" t="s">
        <v>1525</v>
      </c>
      <c r="F17" s="3"/>
      <c r="G17" s="3" t="s">
        <v>1526</v>
      </c>
      <c r="H17" s="12"/>
    </row>
    <row r="18" spans="1:8" x14ac:dyDescent="0.3">
      <c r="A18" s="453"/>
      <c r="B18" s="3">
        <v>11</v>
      </c>
      <c r="C18" s="3" t="s">
        <v>1500</v>
      </c>
      <c r="D18" s="7" t="s">
        <v>868</v>
      </c>
      <c r="E18" s="3"/>
      <c r="F18" s="3"/>
      <c r="G18" s="3" t="s">
        <v>1536</v>
      </c>
      <c r="H18" s="12"/>
    </row>
    <row r="19" spans="1:8" x14ac:dyDescent="0.3">
      <c r="A19" s="453"/>
      <c r="B19" s="3"/>
      <c r="C19" s="3" t="s">
        <v>3271</v>
      </c>
      <c r="D19" s="7" t="s">
        <v>3272</v>
      </c>
      <c r="E19" s="3"/>
      <c r="F19" s="3"/>
      <c r="G19" s="3" t="s">
        <v>1536</v>
      </c>
      <c r="H19" s="12"/>
    </row>
    <row r="20" spans="1:8" x14ac:dyDescent="0.3">
      <c r="A20" s="461"/>
      <c r="B20" s="3">
        <v>12</v>
      </c>
      <c r="C20" s="82" t="s">
        <v>1501</v>
      </c>
      <c r="D20" s="84" t="s">
        <v>1528</v>
      </c>
      <c r="E20" s="82" t="s">
        <v>1527</v>
      </c>
      <c r="F20" s="82"/>
      <c r="G20" s="82"/>
      <c r="H20" s="12"/>
    </row>
    <row r="21" spans="1:8" x14ac:dyDescent="0.3">
      <c r="A21" s="464" t="s">
        <v>1516</v>
      </c>
      <c r="B21" s="3">
        <v>13</v>
      </c>
      <c r="C21" s="83" t="s">
        <v>1502</v>
      </c>
      <c r="D21" s="85" t="s">
        <v>120</v>
      </c>
      <c r="E21" s="467" t="s">
        <v>1539</v>
      </c>
      <c r="F21" s="83"/>
      <c r="G21" s="83" t="s">
        <v>1542</v>
      </c>
      <c r="H21" s="12"/>
    </row>
    <row r="22" spans="1:8" x14ac:dyDescent="0.3">
      <c r="A22" s="465"/>
      <c r="B22" s="3">
        <v>14</v>
      </c>
      <c r="C22" s="3" t="s">
        <v>1503</v>
      </c>
      <c r="D22" s="7" t="s">
        <v>121</v>
      </c>
      <c r="E22" s="468"/>
      <c r="F22" s="3"/>
      <c r="G22" s="8" t="s">
        <v>1542</v>
      </c>
      <c r="H22" s="12"/>
    </row>
    <row r="23" spans="1:8" x14ac:dyDescent="0.3">
      <c r="A23" s="465"/>
      <c r="B23" s="3">
        <v>15</v>
      </c>
      <c r="C23" s="3" t="s">
        <v>1504</v>
      </c>
      <c r="D23" s="7" t="s">
        <v>122</v>
      </c>
      <c r="E23" s="468"/>
      <c r="F23" s="3"/>
      <c r="G23" s="8" t="s">
        <v>1542</v>
      </c>
      <c r="H23" s="12"/>
    </row>
    <row r="24" spans="1:8" x14ac:dyDescent="0.3">
      <c r="A24" s="465"/>
      <c r="B24" s="3">
        <v>16</v>
      </c>
      <c r="C24" s="3" t="s">
        <v>1648</v>
      </c>
      <c r="D24" s="7" t="s">
        <v>123</v>
      </c>
      <c r="E24" s="468"/>
      <c r="F24" s="3"/>
      <c r="G24" s="8" t="s">
        <v>1542</v>
      </c>
      <c r="H24" s="12"/>
    </row>
    <row r="25" spans="1:8" x14ac:dyDescent="0.3">
      <c r="A25" s="465"/>
      <c r="B25" s="3">
        <v>17</v>
      </c>
      <c r="C25" s="3" t="s">
        <v>1505</v>
      </c>
      <c r="D25" s="7" t="s">
        <v>124</v>
      </c>
      <c r="E25" s="468"/>
      <c r="F25" s="3"/>
      <c r="G25" s="8" t="s">
        <v>1542</v>
      </c>
      <c r="H25" s="12"/>
    </row>
    <row r="26" spans="1:8" ht="15" customHeight="1" x14ac:dyDescent="0.3">
      <c r="A26" s="465"/>
      <c r="B26" s="3">
        <v>18</v>
      </c>
      <c r="C26" s="3" t="s">
        <v>1506</v>
      </c>
      <c r="D26" s="7" t="s">
        <v>125</v>
      </c>
      <c r="E26" s="468"/>
      <c r="F26" s="3"/>
      <c r="G26" s="8" t="s">
        <v>1542</v>
      </c>
      <c r="H26" s="12"/>
    </row>
    <row r="27" spans="1:8" x14ac:dyDescent="0.3">
      <c r="A27" s="465"/>
      <c r="B27" s="3">
        <v>19</v>
      </c>
      <c r="C27" s="3" t="s">
        <v>1507</v>
      </c>
      <c r="D27" s="7" t="s">
        <v>126</v>
      </c>
      <c r="E27" s="468"/>
      <c r="F27" s="3"/>
      <c r="G27" s="8" t="s">
        <v>1542</v>
      </c>
      <c r="H27" s="12"/>
    </row>
    <row r="28" spans="1:8" x14ac:dyDescent="0.3">
      <c r="A28" s="465"/>
      <c r="B28" s="3">
        <v>20</v>
      </c>
      <c r="C28" s="3" t="s">
        <v>1508</v>
      </c>
      <c r="D28" s="7" t="s">
        <v>182</v>
      </c>
      <c r="E28" s="468"/>
      <c r="F28" s="3"/>
      <c r="G28" s="8" t="s">
        <v>1542</v>
      </c>
      <c r="H28" s="12"/>
    </row>
    <row r="29" spans="1:8" x14ac:dyDescent="0.3">
      <c r="A29" s="465"/>
      <c r="B29" s="3">
        <v>21</v>
      </c>
      <c r="C29" s="3" t="s">
        <v>1509</v>
      </c>
      <c r="D29" s="7" t="s">
        <v>181</v>
      </c>
      <c r="E29" s="468"/>
      <c r="F29" s="3"/>
      <c r="G29" s="8" t="s">
        <v>1542</v>
      </c>
      <c r="H29" s="12"/>
    </row>
    <row r="30" spans="1:8" x14ac:dyDescent="0.3">
      <c r="A30" s="465"/>
      <c r="B30" s="3">
        <v>22</v>
      </c>
      <c r="C30" s="3" t="s">
        <v>1521</v>
      </c>
      <c r="D30" s="7" t="s">
        <v>1537</v>
      </c>
      <c r="E30" s="468"/>
      <c r="F30" s="3"/>
      <c r="G30" s="8" t="s">
        <v>1542</v>
      </c>
      <c r="H30" s="12"/>
    </row>
    <row r="31" spans="1:8" x14ac:dyDescent="0.3">
      <c r="A31" s="465"/>
      <c r="B31" s="3">
        <v>23</v>
      </c>
      <c r="C31" s="3" t="s">
        <v>1510</v>
      </c>
      <c r="D31" s="7" t="s">
        <v>1323</v>
      </c>
      <c r="E31" s="468"/>
      <c r="F31" s="3"/>
      <c r="G31" s="8" t="s">
        <v>1542</v>
      </c>
      <c r="H31" s="12"/>
    </row>
    <row r="32" spans="1:8" x14ac:dyDescent="0.3">
      <c r="A32" s="465"/>
      <c r="B32" s="3">
        <v>24</v>
      </c>
      <c r="C32" s="3" t="s">
        <v>1522</v>
      </c>
      <c r="D32" s="7" t="s">
        <v>1341</v>
      </c>
      <c r="E32" s="468"/>
      <c r="F32" s="3"/>
      <c r="G32" s="8" t="s">
        <v>1542</v>
      </c>
      <c r="H32" s="12"/>
    </row>
    <row r="33" spans="1:8" x14ac:dyDescent="0.3">
      <c r="A33" s="465"/>
      <c r="B33" s="3">
        <v>25</v>
      </c>
      <c r="C33" s="3" t="s">
        <v>1511</v>
      </c>
      <c r="D33" s="7" t="s">
        <v>1328</v>
      </c>
      <c r="E33" s="468"/>
      <c r="F33" s="3"/>
      <c r="G33" s="8" t="s">
        <v>1542</v>
      </c>
      <c r="H33" s="12"/>
    </row>
    <row r="34" spans="1:8" x14ac:dyDescent="0.3">
      <c r="A34" s="465"/>
      <c r="B34" s="3">
        <v>26</v>
      </c>
      <c r="C34" s="3" t="s">
        <v>1512</v>
      </c>
      <c r="D34" s="7" t="s">
        <v>180</v>
      </c>
      <c r="E34" s="468"/>
      <c r="F34" s="3"/>
      <c r="G34" s="8" t="s">
        <v>1542</v>
      </c>
      <c r="H34" s="12"/>
    </row>
    <row r="35" spans="1:8" x14ac:dyDescent="0.3">
      <c r="A35" s="465"/>
      <c r="B35" s="3">
        <v>27</v>
      </c>
      <c r="C35" s="3" t="s">
        <v>171</v>
      </c>
      <c r="D35" s="7" t="s">
        <v>179</v>
      </c>
      <c r="E35" s="468"/>
      <c r="F35" s="3"/>
      <c r="G35" s="8" t="s">
        <v>1542</v>
      </c>
    </row>
    <row r="36" spans="1:8" x14ac:dyDescent="0.3">
      <c r="A36" s="465"/>
      <c r="B36" s="3">
        <v>28</v>
      </c>
      <c r="C36" s="3" t="s">
        <v>1513</v>
      </c>
      <c r="D36" s="7" t="s">
        <v>178</v>
      </c>
      <c r="E36" s="468"/>
      <c r="F36" s="3" t="s">
        <v>1541</v>
      </c>
      <c r="G36" s="8" t="s">
        <v>1542</v>
      </c>
      <c r="H36" s="12"/>
    </row>
    <row r="37" spans="1:8" x14ac:dyDescent="0.3">
      <c r="A37" s="465"/>
      <c r="B37" s="3">
        <v>29</v>
      </c>
      <c r="C37" s="3" t="s">
        <v>1514</v>
      </c>
      <c r="D37" s="7" t="s">
        <v>177</v>
      </c>
      <c r="E37" s="468"/>
      <c r="F37" s="3"/>
      <c r="G37" s="8" t="s">
        <v>1542</v>
      </c>
      <c r="H37" s="12"/>
    </row>
    <row r="38" spans="1:8" x14ac:dyDescent="0.3">
      <c r="A38" s="465"/>
      <c r="B38" s="3">
        <v>30</v>
      </c>
      <c r="C38" s="3" t="s">
        <v>1515</v>
      </c>
      <c r="D38" s="7" t="s">
        <v>176</v>
      </c>
      <c r="E38" s="468"/>
      <c r="F38" s="3"/>
      <c r="G38" s="8" t="s">
        <v>1542</v>
      </c>
      <c r="H38" s="12"/>
    </row>
    <row r="39" spans="1:8" x14ac:dyDescent="0.3">
      <c r="A39" s="465"/>
      <c r="B39" s="3">
        <v>31</v>
      </c>
      <c r="C39" s="3" t="s">
        <v>1517</v>
      </c>
      <c r="D39" s="7" t="s">
        <v>175</v>
      </c>
      <c r="E39" s="468"/>
      <c r="F39" s="3"/>
      <c r="G39" s="8" t="s">
        <v>1542</v>
      </c>
    </row>
    <row r="40" spans="1:8" x14ac:dyDescent="0.3">
      <c r="A40" s="465"/>
      <c r="B40" s="3">
        <v>32</v>
      </c>
      <c r="C40" s="3" t="s">
        <v>1518</v>
      </c>
      <c r="D40" s="7" t="s">
        <v>174</v>
      </c>
      <c r="E40" s="468"/>
      <c r="F40" s="3" t="s">
        <v>1540</v>
      </c>
      <c r="G40" s="8" t="s">
        <v>1542</v>
      </c>
    </row>
    <row r="41" spans="1:8" x14ac:dyDescent="0.3">
      <c r="A41" s="465"/>
      <c r="B41" s="3">
        <v>33</v>
      </c>
      <c r="C41" s="3" t="s">
        <v>1519</v>
      </c>
      <c r="D41" s="7" t="s">
        <v>173</v>
      </c>
      <c r="E41" s="468"/>
      <c r="F41" s="3"/>
      <c r="G41" s="8" t="s">
        <v>1542</v>
      </c>
    </row>
    <row r="42" spans="1:8" x14ac:dyDescent="0.3">
      <c r="A42" s="466"/>
      <c r="B42" s="3">
        <v>34</v>
      </c>
      <c r="C42" s="82" t="s">
        <v>1520</v>
      </c>
      <c r="D42" s="84" t="s">
        <v>1538</v>
      </c>
      <c r="E42" s="469"/>
      <c r="F42" s="82"/>
      <c r="G42" s="82" t="s">
        <v>1542</v>
      </c>
    </row>
    <row r="43" spans="1:8" x14ac:dyDescent="0.3">
      <c r="A43" s="249"/>
      <c r="B43" s="3">
        <v>35</v>
      </c>
      <c r="C43" s="8" t="s">
        <v>1543</v>
      </c>
      <c r="D43" s="7" t="s">
        <v>1549</v>
      </c>
      <c r="E43" s="8" t="s">
        <v>1550</v>
      </c>
    </row>
    <row r="44" spans="1:8" x14ac:dyDescent="0.3">
      <c r="A44" s="249"/>
      <c r="B44" s="3">
        <v>36</v>
      </c>
      <c r="C44" s="8" t="s">
        <v>1544</v>
      </c>
      <c r="D44" s="3" t="s">
        <v>1551</v>
      </c>
      <c r="E44" s="8" t="s">
        <v>1552</v>
      </c>
    </row>
    <row r="45" spans="1:8" x14ac:dyDescent="0.3">
      <c r="A45" s="249"/>
      <c r="B45" s="3">
        <v>37</v>
      </c>
      <c r="C45" s="8" t="s">
        <v>1545</v>
      </c>
      <c r="D45" s="3" t="s">
        <v>1551</v>
      </c>
      <c r="E45" s="8" t="s">
        <v>1553</v>
      </c>
    </row>
    <row r="46" spans="1:8" x14ac:dyDescent="0.3">
      <c r="A46" s="249"/>
      <c r="B46" s="3">
        <v>38</v>
      </c>
      <c r="C46" s="8" t="s">
        <v>1546</v>
      </c>
      <c r="D46" s="3" t="s">
        <v>1554</v>
      </c>
      <c r="E46" s="8" t="s">
        <v>1555</v>
      </c>
    </row>
    <row r="47" spans="1:8" x14ac:dyDescent="0.3">
      <c r="A47" s="249"/>
      <c r="B47" s="3">
        <v>39</v>
      </c>
      <c r="C47" s="8" t="s">
        <v>1547</v>
      </c>
      <c r="D47" s="1" t="s">
        <v>142</v>
      </c>
      <c r="E47" s="8" t="s">
        <v>1556</v>
      </c>
    </row>
    <row r="48" spans="1:8" x14ac:dyDescent="0.3">
      <c r="A48" s="249"/>
      <c r="B48" s="3">
        <v>40</v>
      </c>
      <c r="C48" s="8" t="s">
        <v>1548</v>
      </c>
      <c r="D48" s="7" t="s">
        <v>870</v>
      </c>
      <c r="E48" s="8" t="s">
        <v>1557</v>
      </c>
    </row>
    <row r="49" spans="1:8" x14ac:dyDescent="0.3">
      <c r="A49" s="249"/>
      <c r="B49" s="3">
        <v>41</v>
      </c>
      <c r="C49" t="s">
        <v>2729</v>
      </c>
      <c r="D49" t="s">
        <v>1346</v>
      </c>
      <c r="E49" s="8" t="s">
        <v>1557</v>
      </c>
    </row>
    <row r="50" spans="1:8" x14ac:dyDescent="0.3">
      <c r="A50" s="249"/>
      <c r="B50" s="3">
        <v>42</v>
      </c>
      <c r="C50" s="316" t="s">
        <v>3247</v>
      </c>
      <c r="D50" s="1" t="s">
        <v>2580</v>
      </c>
      <c r="E50" s="3" t="s">
        <v>136</v>
      </c>
      <c r="H50" s="12"/>
    </row>
    <row r="51" spans="1:8" x14ac:dyDescent="0.3">
      <c r="A51" s="249"/>
      <c r="B51" s="3">
        <v>43</v>
      </c>
      <c r="C51" s="8" t="s">
        <v>3239</v>
      </c>
      <c r="D51" s="8" t="s">
        <v>2579</v>
      </c>
      <c r="E51" s="3" t="s">
        <v>135</v>
      </c>
      <c r="H51" s="12"/>
    </row>
    <row r="52" spans="1:8" x14ac:dyDescent="0.3">
      <c r="A52" s="249"/>
      <c r="B52" s="3">
        <v>44</v>
      </c>
      <c r="C52" s="8" t="s">
        <v>2725</v>
      </c>
      <c r="D52" s="8" t="s">
        <v>1345</v>
      </c>
      <c r="E52" s="8"/>
      <c r="H52" s="12"/>
    </row>
    <row r="53" spans="1:8" x14ac:dyDescent="0.3">
      <c r="A53" s="249"/>
      <c r="B53" s="3">
        <v>45</v>
      </c>
      <c r="C53" s="8" t="s">
        <v>2727</v>
      </c>
      <c r="D53" s="8" t="s">
        <v>2578</v>
      </c>
      <c r="E53" s="8" t="s">
        <v>1651</v>
      </c>
      <c r="H53" s="12"/>
    </row>
    <row r="54" spans="1:8" ht="28.8" x14ac:dyDescent="0.3">
      <c r="A54" s="249"/>
      <c r="B54" s="3">
        <v>46</v>
      </c>
      <c r="C54" s="132" t="s">
        <v>1649</v>
      </c>
      <c r="D54" s="133" t="s">
        <v>864</v>
      </c>
      <c r="H54" s="12"/>
    </row>
    <row r="55" spans="1:8" ht="28.8" x14ac:dyDescent="0.3">
      <c r="A55" s="249"/>
      <c r="B55" s="3">
        <v>47</v>
      </c>
      <c r="C55" s="132" t="s">
        <v>1650</v>
      </c>
      <c r="D55" s="133" t="s">
        <v>865</v>
      </c>
      <c r="H55" s="12"/>
    </row>
    <row r="56" spans="1:8" x14ac:dyDescent="0.3">
      <c r="A56" s="249"/>
      <c r="B56" s="3">
        <v>48</v>
      </c>
      <c r="C56" t="s">
        <v>2723</v>
      </c>
      <c r="D56" s="36" t="s">
        <v>2724</v>
      </c>
      <c r="E56" t="s">
        <v>2730</v>
      </c>
      <c r="H56" s="12"/>
    </row>
    <row r="57" spans="1:8" x14ac:dyDescent="0.3">
      <c r="B57" s="3"/>
      <c r="C57" s="316" t="s">
        <v>3249</v>
      </c>
      <c r="D57" s="240" t="s">
        <v>3261</v>
      </c>
      <c r="H57" s="12"/>
    </row>
    <row r="58" spans="1:8" x14ac:dyDescent="0.3">
      <c r="B58" s="3"/>
      <c r="C58" s="316" t="s">
        <v>3250</v>
      </c>
      <c r="D58" s="239" t="s">
        <v>3262</v>
      </c>
      <c r="H58" s="12"/>
    </row>
    <row r="59" spans="1:8" x14ac:dyDescent="0.3">
      <c r="B59" s="3"/>
      <c r="C59" s="3"/>
      <c r="D59" s="3"/>
      <c r="H59" s="12"/>
    </row>
    <row r="60" spans="1:8" x14ac:dyDescent="0.3">
      <c r="B60" s="3"/>
      <c r="C60" s="3"/>
      <c r="D60" s="3"/>
      <c r="H60" s="3"/>
    </row>
    <row r="61" spans="1:8" x14ac:dyDescent="0.3">
      <c r="B61" s="3"/>
      <c r="C61" s="3"/>
      <c r="D61" s="3"/>
    </row>
    <row r="62" spans="1:8" x14ac:dyDescent="0.3">
      <c r="B62" s="3"/>
      <c r="C62" s="3"/>
      <c r="D62" s="3"/>
    </row>
    <row r="63" spans="1:8" x14ac:dyDescent="0.3">
      <c r="B63" s="3"/>
      <c r="C63" s="3"/>
      <c r="D63" s="3"/>
    </row>
    <row r="64" spans="1:8" x14ac:dyDescent="0.3">
      <c r="B64" s="3"/>
      <c r="C64" s="3"/>
      <c r="D64" s="3"/>
    </row>
    <row r="65" spans="2:4" x14ac:dyDescent="0.3">
      <c r="B65" s="3"/>
      <c r="C65" s="3"/>
      <c r="D65" s="3"/>
    </row>
  </sheetData>
  <mergeCells count="5">
    <mergeCell ref="A3:A20"/>
    <mergeCell ref="E1:J1"/>
    <mergeCell ref="E3:G3"/>
    <mergeCell ref="A21:A42"/>
    <mergeCell ref="E21:E42"/>
  </mergeCells>
  <dataValidations count="3">
    <dataValidation type="list" allowBlank="1" showInputMessage="1" showErrorMessage="1" sqref="H10">
      <formula1>"00-Not available, 01-Available"</formula1>
    </dataValidation>
    <dataValidation type="list" allowBlank="1" showInputMessage="1" showErrorMessage="1" sqref="D58">
      <formula1>"00-1 min, 01-2 min, 02-5 min"</formula1>
    </dataValidation>
    <dataValidation type="list" allowBlank="1" showInputMessage="1" showErrorMessage="1" sqref="D57">
      <formula1>"00-720, 01-1080"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"/>
  <dimension ref="A1:AQ1092"/>
  <sheetViews>
    <sheetView tabSelected="1" zoomScaleNormal="100" workbookViewId="0">
      <pane ySplit="1" topLeftCell="A112" activePane="bottomLeft" state="frozen"/>
      <selection pane="bottomLeft" activeCell="C130" sqref="C130"/>
    </sheetView>
  </sheetViews>
  <sheetFormatPr defaultColWidth="8.5546875" defaultRowHeight="14.4" x14ac:dyDescent="0.3"/>
  <cols>
    <col min="1" max="1" width="8.5546875" style="3"/>
    <col min="2" max="2" width="23.5546875" style="168" customWidth="1"/>
    <col min="3" max="3" width="33.5546875" style="27" customWidth="1"/>
    <col min="4" max="4" width="35.5546875" style="406" customWidth="1"/>
    <col min="5" max="5" width="43.21875" style="387" customWidth="1"/>
    <col min="6" max="7" width="7" style="356" customWidth="1"/>
    <col min="8" max="8" width="13.44140625" style="325" customWidth="1"/>
    <col min="9" max="9" width="13.44140625" style="327" customWidth="1"/>
    <col min="10" max="10" width="7.5546875" style="29" customWidth="1"/>
    <col min="11" max="11" width="7" style="29" customWidth="1"/>
    <col min="12" max="12" width="6.44140625" style="29" customWidth="1"/>
    <col min="13" max="13" width="25.44140625" style="2" hidden="1" customWidth="1"/>
    <col min="14" max="15" width="7.5546875" style="3" hidden="1" customWidth="1"/>
    <col min="16" max="16" width="9" style="3" hidden="1" customWidth="1"/>
    <col min="17" max="17" width="4.44140625" style="3" hidden="1" customWidth="1"/>
    <col min="18" max="18" width="9.5546875" style="3" hidden="1" customWidth="1"/>
    <col min="19" max="19" width="5.5546875" style="3" hidden="1" customWidth="1"/>
    <col min="20" max="20" width="7.44140625" style="3" hidden="1" customWidth="1"/>
    <col min="21" max="21" width="5.5546875" style="3" hidden="1" customWidth="1"/>
    <col min="22" max="22" width="51.44140625" style="3" hidden="1" customWidth="1"/>
    <col min="23" max="16384" width="8.5546875" style="3"/>
  </cols>
  <sheetData>
    <row r="1" spans="2:27" s="52" customFormat="1" x14ac:dyDescent="0.3">
      <c r="B1" s="174" t="s">
        <v>28</v>
      </c>
      <c r="C1" s="50" t="s">
        <v>1796</v>
      </c>
      <c r="D1" s="50" t="s">
        <v>2597</v>
      </c>
      <c r="E1" s="174" t="s">
        <v>24</v>
      </c>
      <c r="F1" s="50" t="s">
        <v>728</v>
      </c>
      <c r="G1" s="50"/>
      <c r="H1" s="50" t="s">
        <v>1320</v>
      </c>
      <c r="I1" s="50"/>
      <c r="J1" s="50" t="s">
        <v>22</v>
      </c>
      <c r="K1" s="50" t="s">
        <v>23</v>
      </c>
      <c r="L1" s="50" t="s">
        <v>1795</v>
      </c>
      <c r="M1" s="51" t="s">
        <v>20</v>
      </c>
      <c r="N1" s="51"/>
      <c r="O1" s="51" t="s">
        <v>21</v>
      </c>
      <c r="P1" s="51" t="s">
        <v>27</v>
      </c>
      <c r="Q1" s="51"/>
      <c r="R1" s="51" t="s">
        <v>25</v>
      </c>
      <c r="S1" s="51"/>
      <c r="T1" s="51" t="s">
        <v>26</v>
      </c>
      <c r="U1" s="51"/>
      <c r="V1" s="51" t="s">
        <v>24</v>
      </c>
      <c r="W1" s="51"/>
      <c r="X1" s="51"/>
      <c r="Y1" s="51"/>
      <c r="Z1" s="51"/>
      <c r="AA1" s="51"/>
    </row>
    <row r="2" spans="2:27" x14ac:dyDescent="0.3">
      <c r="B2" s="421" t="s">
        <v>1717</v>
      </c>
      <c r="C2" s="358" t="s">
        <v>191</v>
      </c>
      <c r="D2" s="361" t="s">
        <v>1718</v>
      </c>
      <c r="E2" s="360" t="s">
        <v>2591</v>
      </c>
      <c r="F2" s="356" t="s">
        <v>1775</v>
      </c>
      <c r="H2" s="29">
        <v>0</v>
      </c>
      <c r="I2" s="29"/>
      <c r="J2" s="29">
        <v>0</v>
      </c>
      <c r="K2" s="29">
        <v>1</v>
      </c>
      <c r="L2" s="29" t="s">
        <v>1777</v>
      </c>
      <c r="M2" s="2" t="str">
        <f t="shared" ref="M2:M7" si="0">"'"&amp;C2&amp;"'"&amp;","</f>
        <v>'CcBrakeLightReq',</v>
      </c>
      <c r="N2" s="2" t="str">
        <f t="shared" ref="N2:N7" si="1">REPT(" ", (31-LEN(M2)))</f>
        <v xml:space="preserve">             </v>
      </c>
      <c r="O2" s="2" t="str">
        <f t="shared" ref="O2:O7" si="2">"'"&amp;F2&amp;"',"</f>
        <v>'uint8',</v>
      </c>
      <c r="P2" s="2" t="str">
        <f t="shared" ref="P2:P7" si="3">"0,"</f>
        <v>0,</v>
      </c>
      <c r="Q2" s="2"/>
      <c r="R2" s="2" t="str">
        <f t="shared" ref="R2:R21" si="4">"["&amp;J2&amp;", "&amp;LEFT(K2,7)&amp;"]"&amp;","</f>
        <v>[0, 1],</v>
      </c>
      <c r="S2" s="2" t="str">
        <f>REPT(" ", (15-LEN(R2)))</f>
        <v xml:space="preserve">        </v>
      </c>
      <c r="T2" s="4" t="str">
        <f t="shared" ref="T2:T21" si="5">IF(L2="[]","''",(IF(L2="-","''",L2)))&amp;","</f>
        <v>'',</v>
      </c>
      <c r="U2" s="2" t="str">
        <f>REPT(" ", (9-LEN(T2)))</f>
        <v xml:space="preserve">      </v>
      </c>
      <c r="V2" s="23" t="str">
        <f t="shared" ref="V2:V48" si="6">"'"&amp;IF(E2="[]","-"," "&amp;(CLEAN(E2))&amp;" ")&amp;"'"&amp;";"</f>
        <v>' CC is requesting the brake light to be turned on: 0-Turn OFF 1-Turn ON ';</v>
      </c>
    </row>
    <row r="3" spans="2:27" x14ac:dyDescent="0.3">
      <c r="B3" s="421" t="s">
        <v>1717</v>
      </c>
      <c r="C3" s="364" t="s">
        <v>1246</v>
      </c>
      <c r="D3" s="371" t="s">
        <v>2668</v>
      </c>
      <c r="E3" s="27" t="s">
        <v>194</v>
      </c>
      <c r="F3" s="356" t="s">
        <v>1776</v>
      </c>
      <c r="H3" s="29">
        <v>0</v>
      </c>
      <c r="I3" s="29"/>
      <c r="J3" s="29">
        <v>-20</v>
      </c>
      <c r="K3" s="29">
        <v>20</v>
      </c>
      <c r="L3" s="29" t="s">
        <v>1777</v>
      </c>
      <c r="M3" s="2" t="str">
        <f t="shared" si="0"/>
        <v>'CcAfsDecelReq',</v>
      </c>
      <c r="N3" s="2" t="str">
        <f t="shared" si="1"/>
        <v xml:space="preserve">               </v>
      </c>
      <c r="O3" s="2" t="str">
        <f t="shared" si="2"/>
        <v>'single',</v>
      </c>
      <c r="P3" s="2" t="str">
        <f t="shared" si="3"/>
        <v>0,</v>
      </c>
      <c r="Q3" s="2"/>
      <c r="R3" s="2" t="str">
        <f t="shared" si="4"/>
        <v>[-20, 20],</v>
      </c>
      <c r="S3" s="2" t="str">
        <f>REPT(" ", (15-LEN(R3)))</f>
        <v xml:space="preserve">     </v>
      </c>
      <c r="T3" s="4" t="str">
        <f t="shared" si="5"/>
        <v>'',</v>
      </c>
      <c r="U3" s="2" t="str">
        <f t="shared" ref="U3:U21" si="7">REPT(" ", (9-LEN(T3)))</f>
        <v xml:space="preserve">      </v>
      </c>
      <c r="V3" s="23" t="str">
        <f t="shared" si="6"/>
        <v>' Implement deceleration, ms^2 ';</v>
      </c>
    </row>
    <row r="4" spans="2:27" x14ac:dyDescent="0.3">
      <c r="B4" s="421" t="s">
        <v>1717</v>
      </c>
      <c r="C4" s="364" t="s">
        <v>281</v>
      </c>
      <c r="D4" s="369" t="s">
        <v>909</v>
      </c>
      <c r="E4" s="27" t="s">
        <v>284</v>
      </c>
      <c r="F4" s="356" t="s">
        <v>1775</v>
      </c>
      <c r="H4" s="29">
        <v>0</v>
      </c>
      <c r="I4" s="29"/>
      <c r="J4" s="29">
        <v>0</v>
      </c>
      <c r="K4" s="29">
        <v>1</v>
      </c>
      <c r="L4" s="29" t="s">
        <v>1777</v>
      </c>
      <c r="M4" s="2" t="str">
        <f t="shared" si="0"/>
        <v>'AebPreCrash',</v>
      </c>
      <c r="N4" s="2" t="str">
        <f t="shared" si="1"/>
        <v xml:space="preserve">                 </v>
      </c>
      <c r="O4" s="2" t="str">
        <f t="shared" si="2"/>
        <v>'uint8',</v>
      </c>
      <c r="P4" s="2" t="str">
        <f t="shared" si="3"/>
        <v>0,</v>
      </c>
      <c r="Q4" s="2"/>
      <c r="R4" s="2" t="str">
        <f t="shared" si="4"/>
        <v>[0, 1],</v>
      </c>
      <c r="S4" s="2" t="str">
        <f t="shared" ref="S4:S77" si="8">REPT(" ", (15-LEN(R4)))</f>
        <v xml:space="preserve">        </v>
      </c>
      <c r="T4" s="4" t="str">
        <f t="shared" si="5"/>
        <v>'',</v>
      </c>
      <c r="U4" s="2" t="str">
        <f t="shared" si="7"/>
        <v xml:space="preserve">      </v>
      </c>
      <c r="V4" s="23" t="str">
        <f t="shared" si="6"/>
        <v>' AEB is inform a potential accident 0-nothing 1-Request ';</v>
      </c>
    </row>
    <row r="5" spans="2:27" x14ac:dyDescent="0.3">
      <c r="B5" s="421" t="s">
        <v>1717</v>
      </c>
      <c r="C5" s="364" t="s">
        <v>127</v>
      </c>
      <c r="D5" s="372" t="s">
        <v>910</v>
      </c>
      <c r="E5" s="27" t="s">
        <v>194</v>
      </c>
      <c r="F5" s="356" t="s">
        <v>1776</v>
      </c>
      <c r="H5" s="29">
        <v>0</v>
      </c>
      <c r="I5" s="29"/>
      <c r="J5" s="29">
        <v>-20</v>
      </c>
      <c r="K5" s="29">
        <v>20</v>
      </c>
      <c r="L5" s="29" t="s">
        <v>1777</v>
      </c>
      <c r="M5" s="2" t="str">
        <f t="shared" si="0"/>
        <v>'AebDecelReq',</v>
      </c>
      <c r="N5" s="2" t="str">
        <f t="shared" si="1"/>
        <v xml:space="preserve">                 </v>
      </c>
      <c r="O5" s="2" t="str">
        <f t="shared" si="2"/>
        <v>'single',</v>
      </c>
      <c r="P5" s="2" t="str">
        <f t="shared" si="3"/>
        <v>0,</v>
      </c>
      <c r="Q5" s="2"/>
      <c r="R5" s="2" t="str">
        <f t="shared" si="4"/>
        <v>[-20, 20],</v>
      </c>
      <c r="S5" s="2" t="str">
        <f t="shared" si="8"/>
        <v xml:space="preserve">     </v>
      </c>
      <c r="T5" s="4" t="str">
        <f t="shared" si="5"/>
        <v>'',</v>
      </c>
      <c r="U5" s="2" t="str">
        <f t="shared" si="7"/>
        <v xml:space="preserve">      </v>
      </c>
      <c r="V5" s="23" t="str">
        <f t="shared" si="6"/>
        <v>' Implement deceleration, ms^2 ';</v>
      </c>
    </row>
    <row r="6" spans="2:27" x14ac:dyDescent="0.3">
      <c r="B6" s="421" t="s">
        <v>1717</v>
      </c>
      <c r="C6" s="364" t="s">
        <v>192</v>
      </c>
      <c r="D6" s="382" t="s">
        <v>907</v>
      </c>
      <c r="E6" s="27" t="s">
        <v>251</v>
      </c>
      <c r="F6" s="356" t="s">
        <v>1775</v>
      </c>
      <c r="H6" s="29">
        <v>0</v>
      </c>
      <c r="I6" s="29"/>
      <c r="J6" s="29">
        <v>0</v>
      </c>
      <c r="K6" s="29">
        <v>1</v>
      </c>
      <c r="L6" s="29" t="s">
        <v>1777</v>
      </c>
      <c r="M6" s="2" t="str">
        <f t="shared" si="0"/>
        <v>'AebBoostReq',</v>
      </c>
      <c r="N6" s="2" t="str">
        <f t="shared" si="1"/>
        <v xml:space="preserve">                 </v>
      </c>
      <c r="O6" s="2" t="str">
        <f t="shared" si="2"/>
        <v>'uint8',</v>
      </c>
      <c r="P6" s="2" t="str">
        <f t="shared" si="3"/>
        <v>0,</v>
      </c>
      <c r="Q6" s="2"/>
      <c r="R6" s="2" t="str">
        <f t="shared" si="4"/>
        <v>[0, 1],</v>
      </c>
      <c r="S6" s="2" t="str">
        <f t="shared" si="8"/>
        <v xml:space="preserve">        </v>
      </c>
      <c r="T6" s="4" t="str">
        <f t="shared" si="5"/>
        <v>'',</v>
      </c>
      <c r="U6" s="2" t="str">
        <f t="shared" si="7"/>
        <v xml:space="preserve">      </v>
      </c>
      <c r="V6" s="23" t="str">
        <f t="shared" si="6"/>
        <v>' AEB is requesting brake boost: 0- No Req 1-Request ';</v>
      </c>
    </row>
    <row r="7" spans="2:27" ht="14.85" customHeight="1" x14ac:dyDescent="0.3">
      <c r="B7" s="421" t="s">
        <v>1717</v>
      </c>
      <c r="C7" s="364" t="s">
        <v>193</v>
      </c>
      <c r="D7" s="369" t="s">
        <v>908</v>
      </c>
      <c r="E7" s="27" t="s">
        <v>252</v>
      </c>
      <c r="F7" s="356" t="s">
        <v>1775</v>
      </c>
      <c r="H7" s="29">
        <v>0</v>
      </c>
      <c r="I7" s="29"/>
      <c r="J7" s="29">
        <v>0</v>
      </c>
      <c r="K7" s="29">
        <v>1</v>
      </c>
      <c r="L7" s="29" t="s">
        <v>1777</v>
      </c>
      <c r="M7" s="2" t="str">
        <f t="shared" si="0"/>
        <v>'AebPrefillReq',</v>
      </c>
      <c r="N7" s="2" t="str">
        <f t="shared" si="1"/>
        <v xml:space="preserve">               </v>
      </c>
      <c r="O7" s="2" t="str">
        <f t="shared" si="2"/>
        <v>'uint8',</v>
      </c>
      <c r="P7" s="2" t="str">
        <f t="shared" si="3"/>
        <v>0,</v>
      </c>
      <c r="Q7" s="2"/>
      <c r="R7" s="2" t="str">
        <f t="shared" si="4"/>
        <v>[0, 1],</v>
      </c>
      <c r="S7" s="2" t="str">
        <f t="shared" si="8"/>
        <v xml:space="preserve">        </v>
      </c>
      <c r="T7" s="4" t="str">
        <f t="shared" si="5"/>
        <v>'',</v>
      </c>
      <c r="U7" s="2" t="str">
        <f t="shared" si="7"/>
        <v xml:space="preserve">      </v>
      </c>
      <c r="V7" s="23" t="str">
        <f t="shared" si="6"/>
        <v>' AEB is requesting brake prefill: 0- No Req 1-Request ';</v>
      </c>
    </row>
    <row r="8" spans="2:27" x14ac:dyDescent="0.3">
      <c r="B8" s="421" t="s">
        <v>1719</v>
      </c>
      <c r="C8" s="375" t="s">
        <v>2788</v>
      </c>
      <c r="D8" s="379" t="s">
        <v>2788</v>
      </c>
      <c r="E8" s="27" t="s">
        <v>2808</v>
      </c>
      <c r="F8" s="225" t="s">
        <v>1775</v>
      </c>
      <c r="G8" s="225"/>
      <c r="H8" s="29">
        <v>0</v>
      </c>
      <c r="I8" s="29"/>
      <c r="J8" s="29">
        <v>0</v>
      </c>
      <c r="K8" s="29">
        <v>1</v>
      </c>
      <c r="L8" s="29" t="s">
        <v>1777</v>
      </c>
      <c r="N8" s="2"/>
      <c r="O8" s="2"/>
      <c r="P8" s="2"/>
      <c r="Q8" s="2"/>
      <c r="R8" s="2" t="str">
        <f t="shared" si="4"/>
        <v>[0, 1],</v>
      </c>
      <c r="S8" s="2" t="str">
        <f t="shared" si="8"/>
        <v xml:space="preserve">        </v>
      </c>
      <c r="T8" s="4" t="str">
        <f t="shared" si="5"/>
        <v>'',</v>
      </c>
      <c r="U8" s="2" t="str">
        <f t="shared" si="7"/>
        <v xml:space="preserve">      </v>
      </c>
      <c r="V8" s="23" t="str">
        <f t="shared" si="6"/>
        <v>' Error symbol of ACC ';</v>
      </c>
    </row>
    <row r="9" spans="2:27" x14ac:dyDescent="0.3">
      <c r="B9" s="421" t="s">
        <v>1719</v>
      </c>
      <c r="C9" s="364" t="s">
        <v>287</v>
      </c>
      <c r="D9" s="363" t="s">
        <v>918</v>
      </c>
      <c r="E9" s="27" t="s">
        <v>294</v>
      </c>
      <c r="F9" s="356" t="s">
        <v>1775</v>
      </c>
      <c r="H9" s="29">
        <v>0</v>
      </c>
      <c r="I9" s="29"/>
      <c r="J9" s="29">
        <v>0</v>
      </c>
      <c r="K9" s="29">
        <v>3</v>
      </c>
      <c r="L9" s="29" t="s">
        <v>1777</v>
      </c>
      <c r="M9" s="2" t="str">
        <f>"'"&amp;C9&amp;"'"&amp;","</f>
        <v>'LkaMode',</v>
      </c>
      <c r="N9" s="2" t="str">
        <f>REPT(" ", (31-LEN(M9)))</f>
        <v xml:space="preserve">                     </v>
      </c>
      <c r="O9" s="2" t="str">
        <f>"'"&amp;F9&amp;"',"</f>
        <v>'uint8',</v>
      </c>
      <c r="P9" s="2" t="str">
        <f>"0,"</f>
        <v>0,</v>
      </c>
      <c r="Q9" s="2"/>
      <c r="R9" s="2" t="str">
        <f t="shared" si="4"/>
        <v>[0, 3],</v>
      </c>
      <c r="S9" s="2" t="str">
        <f t="shared" si="8"/>
        <v xml:space="preserve">        </v>
      </c>
      <c r="T9" s="4" t="str">
        <f t="shared" si="5"/>
        <v>'',</v>
      </c>
      <c r="U9" s="2" t="str">
        <f t="shared" si="7"/>
        <v xml:space="preserve">      </v>
      </c>
      <c r="V9" s="23" t="str">
        <f t="shared" si="6"/>
        <v>' Mode of LKA 0-Off 1-StandBy 2-Active 3-Active+TakeOver ';</v>
      </c>
    </row>
    <row r="10" spans="2:27" x14ac:dyDescent="0.3">
      <c r="B10" s="421" t="s">
        <v>1719</v>
      </c>
      <c r="C10" s="364" t="s">
        <v>196</v>
      </c>
      <c r="D10" s="363" t="s">
        <v>915</v>
      </c>
      <c r="E10" s="27" t="s">
        <v>195</v>
      </c>
      <c r="F10" s="356" t="s">
        <v>1776</v>
      </c>
      <c r="H10" s="29">
        <v>0</v>
      </c>
      <c r="I10" s="29"/>
      <c r="J10" s="29">
        <v>-540</v>
      </c>
      <c r="K10" s="29">
        <v>540</v>
      </c>
      <c r="L10" s="30" t="s">
        <v>1789</v>
      </c>
      <c r="M10" s="2" t="str">
        <f>"'"&amp;C10&amp;"'"&amp;","</f>
        <v>'LkaAngleReq',</v>
      </c>
      <c r="N10" s="2" t="str">
        <f>REPT(" ", (31-LEN(M10)))</f>
        <v xml:space="preserve">                 </v>
      </c>
      <c r="O10" s="2" t="str">
        <f>"'"&amp;F10&amp;"',"</f>
        <v>'single',</v>
      </c>
      <c r="P10" s="2" t="str">
        <f>"0,"</f>
        <v>0,</v>
      </c>
      <c r="Q10" s="2"/>
      <c r="R10" s="2" t="str">
        <f t="shared" si="4"/>
        <v>[-540, 540],</v>
      </c>
      <c r="S10" s="2" t="str">
        <f t="shared" si="8"/>
        <v xml:space="preserve">   </v>
      </c>
      <c r="T10" s="4" t="str">
        <f t="shared" si="5"/>
        <v>deg,</v>
      </c>
      <c r="U10" s="2" t="str">
        <f t="shared" si="7"/>
        <v xml:space="preserve">     </v>
      </c>
      <c r="V10" s="23" t="str">
        <f t="shared" si="6"/>
        <v>' Angle request ';</v>
      </c>
    </row>
    <row r="11" spans="2:27" x14ac:dyDescent="0.3">
      <c r="B11" s="421" t="s">
        <v>1719</v>
      </c>
      <c r="C11" s="364" t="s">
        <v>291</v>
      </c>
      <c r="D11" s="368" t="s">
        <v>916</v>
      </c>
      <c r="E11" s="27" t="s">
        <v>298</v>
      </c>
      <c r="F11" s="356" t="s">
        <v>1775</v>
      </c>
      <c r="H11" s="29">
        <v>0</v>
      </c>
      <c r="I11" s="29"/>
      <c r="J11" s="29">
        <v>0</v>
      </c>
      <c r="K11" s="29">
        <v>1</v>
      </c>
      <c r="L11" s="29" t="s">
        <v>1777</v>
      </c>
      <c r="M11" s="2" t="str">
        <f>"'"&amp;C11&amp;"'"&amp;","</f>
        <v>'LkaAngleReqFlag',</v>
      </c>
      <c r="N11" s="2" t="str">
        <f>REPT(" ", (31-LEN(M11)))</f>
        <v xml:space="preserve">             </v>
      </c>
      <c r="O11" s="2" t="str">
        <f>"'"&amp;F11&amp;"',"</f>
        <v>'uint8',</v>
      </c>
      <c r="P11" s="2" t="str">
        <f>"0,"</f>
        <v>0,</v>
      </c>
      <c r="Q11" s="2"/>
      <c r="R11" s="2" t="str">
        <f t="shared" si="4"/>
        <v>[0, 1],</v>
      </c>
      <c r="S11" s="2" t="str">
        <f t="shared" si="8"/>
        <v xml:space="preserve">        </v>
      </c>
      <c r="T11" s="4" t="str">
        <f t="shared" si="5"/>
        <v>'',</v>
      </c>
      <c r="U11" s="2" t="str">
        <f t="shared" si="7"/>
        <v xml:space="preserve">      </v>
      </c>
      <c r="V11" s="23" t="str">
        <f t="shared" si="6"/>
        <v>' LKA is requesting to implement angle  on steering wheel:: 0- No Req 1-Request ';</v>
      </c>
    </row>
    <row r="12" spans="2:27" x14ac:dyDescent="0.3">
      <c r="B12" s="421" t="s">
        <v>1719</v>
      </c>
      <c r="C12" s="364" t="s">
        <v>3277</v>
      </c>
      <c r="D12" s="377" t="s">
        <v>3276</v>
      </c>
      <c r="E12" s="384" t="s">
        <v>3278</v>
      </c>
      <c r="F12" s="356" t="s">
        <v>1775</v>
      </c>
      <c r="H12" s="29">
        <v>0</v>
      </c>
      <c r="I12" s="29"/>
      <c r="J12" s="29">
        <v>0</v>
      </c>
      <c r="K12" s="29">
        <v>3</v>
      </c>
      <c r="L12" s="29" t="s">
        <v>1777</v>
      </c>
      <c r="N12" s="2"/>
      <c r="O12" s="2"/>
      <c r="P12" s="2"/>
      <c r="Q12" s="2"/>
      <c r="R12" s="2" t="str">
        <f t="shared" si="4"/>
        <v>[0, 3],</v>
      </c>
      <c r="S12" s="2" t="str">
        <f t="shared" si="8"/>
        <v xml:space="preserve">        </v>
      </c>
      <c r="T12" s="4" t="str">
        <f t="shared" si="5"/>
        <v>'',</v>
      </c>
      <c r="U12" s="2" t="str">
        <f t="shared" si="7"/>
        <v xml:space="preserve">      </v>
      </c>
      <c r="V12" s="23" t="str">
        <f t="shared" si="6"/>
        <v>' Rear steering actuator mode request:: 0- No request, 1-Zero position, 2 - Opposite direction, 3 - Same direction ';</v>
      </c>
    </row>
    <row r="13" spans="2:27" x14ac:dyDescent="0.3">
      <c r="B13" s="421" t="s">
        <v>1719</v>
      </c>
      <c r="C13" s="364" t="s">
        <v>200</v>
      </c>
      <c r="D13" s="363" t="s">
        <v>917</v>
      </c>
      <c r="E13" s="27" t="s">
        <v>2585</v>
      </c>
      <c r="F13" s="356" t="s">
        <v>1775</v>
      </c>
      <c r="H13" s="29">
        <v>0</v>
      </c>
      <c r="I13" s="29"/>
      <c r="J13" s="29">
        <v>0</v>
      </c>
      <c r="K13" s="29">
        <v>1</v>
      </c>
      <c r="L13" s="29" t="s">
        <v>1777</v>
      </c>
      <c r="M13" s="2" t="str">
        <f t="shared" ref="M13:M18" si="9">"'"&amp;C13&amp;"'"&amp;","</f>
        <v>'LkaFuncError',</v>
      </c>
      <c r="N13" s="2" t="str">
        <f t="shared" ref="N13:N18" si="10">REPT(" ", (31-LEN(M13)))</f>
        <v xml:space="preserve">                </v>
      </c>
      <c r="O13" s="2" t="str">
        <f t="shared" ref="O13:O18" si="11">"'"&amp;F13&amp;"',"</f>
        <v>'uint8',</v>
      </c>
      <c r="P13" s="2" t="str">
        <f t="shared" ref="P13:P18" si="12">"0,"</f>
        <v>0,</v>
      </c>
      <c r="Q13" s="2"/>
      <c r="R13" s="2" t="str">
        <f t="shared" si="4"/>
        <v>[0, 1],</v>
      </c>
      <c r="S13" s="2" t="str">
        <f t="shared" si="8"/>
        <v xml:space="preserve">        </v>
      </c>
      <c r="T13" s="4" t="str">
        <f t="shared" si="5"/>
        <v>'',</v>
      </c>
      <c r="U13" s="2" t="str">
        <f t="shared" si="7"/>
        <v xml:space="preserve">      </v>
      </c>
      <c r="V13" s="23" t="str">
        <f t="shared" si="6"/>
        <v>' Error symbol of LKA 0=Inactive 1=Active ';</v>
      </c>
    </row>
    <row r="14" spans="2:27" x14ac:dyDescent="0.3">
      <c r="B14" s="422" t="s">
        <v>1719</v>
      </c>
      <c r="C14" s="364" t="s">
        <v>307</v>
      </c>
      <c r="D14" s="390" t="s">
        <v>954</v>
      </c>
      <c r="E14" s="27" t="s">
        <v>2650</v>
      </c>
      <c r="F14" s="356" t="s">
        <v>1775</v>
      </c>
      <c r="H14" s="29">
        <v>0</v>
      </c>
      <c r="I14" s="29"/>
      <c r="J14" s="29">
        <v>0</v>
      </c>
      <c r="K14" s="29">
        <v>1</v>
      </c>
      <c r="L14" s="29" t="s">
        <v>1777</v>
      </c>
      <c r="M14" s="2" t="str">
        <f t="shared" si="9"/>
        <v>'AfsMode',</v>
      </c>
      <c r="N14" s="2" t="str">
        <f t="shared" si="10"/>
        <v xml:space="preserve">                     </v>
      </c>
      <c r="O14" s="2" t="str">
        <f t="shared" si="11"/>
        <v>'uint8',</v>
      </c>
      <c r="P14" s="2" t="str">
        <f t="shared" si="12"/>
        <v>0,</v>
      </c>
      <c r="Q14" s="2"/>
      <c r="R14" s="2" t="str">
        <f t="shared" si="4"/>
        <v>[0, 1],</v>
      </c>
      <c r="S14" s="2" t="str">
        <f t="shared" si="8"/>
        <v xml:space="preserve">        </v>
      </c>
      <c r="T14" s="4" t="str">
        <f t="shared" si="5"/>
        <v>'',</v>
      </c>
      <c r="U14" s="2" t="str">
        <f t="shared" si="7"/>
        <v xml:space="preserve">      </v>
      </c>
      <c r="V14" s="23" t="str">
        <f t="shared" si="6"/>
        <v>' Mode of AFS 0-Off  1-Active ';</v>
      </c>
    </row>
    <row r="15" spans="2:27" x14ac:dyDescent="0.3">
      <c r="B15" s="422" t="s">
        <v>1719</v>
      </c>
      <c r="C15" s="364" t="s">
        <v>958</v>
      </c>
      <c r="D15" s="391" t="s">
        <v>3293</v>
      </c>
      <c r="E15" s="27" t="s">
        <v>2667</v>
      </c>
      <c r="F15" s="356" t="s">
        <v>1775</v>
      </c>
      <c r="H15" s="29">
        <v>0</v>
      </c>
      <c r="I15" s="29"/>
      <c r="J15" s="29">
        <v>0</v>
      </c>
      <c r="K15" s="29">
        <v>1</v>
      </c>
      <c r="L15" s="29" t="s">
        <v>1777</v>
      </c>
      <c r="M15" s="2" t="str">
        <f t="shared" si="9"/>
        <v>'AfsDoorUnlookReq',</v>
      </c>
      <c r="N15" s="2" t="str">
        <f t="shared" si="10"/>
        <v xml:space="preserve">            </v>
      </c>
      <c r="O15" s="2" t="str">
        <f t="shared" si="11"/>
        <v>'uint8',</v>
      </c>
      <c r="P15" s="2" t="str">
        <f t="shared" si="12"/>
        <v>0,</v>
      </c>
      <c r="Q15" s="2"/>
      <c r="R15" s="2" t="str">
        <f t="shared" si="4"/>
        <v>[0, 1],</v>
      </c>
      <c r="S15" s="2" t="str">
        <f t="shared" si="8"/>
        <v xml:space="preserve">        </v>
      </c>
      <c r="T15" s="4" t="str">
        <f t="shared" si="5"/>
        <v>'',</v>
      </c>
      <c r="U15" s="2" t="str">
        <f t="shared" si="7"/>
        <v xml:space="preserve">      </v>
      </c>
      <c r="V15" s="23" t="str">
        <f t="shared" si="6"/>
        <v>' AFS is requesting open door and emergency lights: 0- No Req 1-Request ';</v>
      </c>
    </row>
    <row r="16" spans="2:27" x14ac:dyDescent="0.3">
      <c r="B16" s="422" t="s">
        <v>1719</v>
      </c>
      <c r="C16" s="364" t="s">
        <v>197</v>
      </c>
      <c r="D16" s="392" t="s">
        <v>953</v>
      </c>
      <c r="E16" s="27" t="s">
        <v>249</v>
      </c>
      <c r="F16" s="356" t="s">
        <v>1775</v>
      </c>
      <c r="H16" s="29">
        <v>0</v>
      </c>
      <c r="I16" s="29"/>
      <c r="J16" s="29">
        <v>0</v>
      </c>
      <c r="K16" s="29">
        <v>1</v>
      </c>
      <c r="L16" s="29" t="s">
        <v>1777</v>
      </c>
      <c r="M16" s="2" t="str">
        <f t="shared" si="9"/>
        <v>'AfsSosReq',</v>
      </c>
      <c r="N16" s="2" t="str">
        <f t="shared" si="10"/>
        <v xml:space="preserve">                   </v>
      </c>
      <c r="O16" s="2" t="str">
        <f t="shared" si="11"/>
        <v>'uint8',</v>
      </c>
      <c r="P16" s="2" t="str">
        <f t="shared" si="12"/>
        <v>0,</v>
      </c>
      <c r="Q16" s="2"/>
      <c r="R16" s="2" t="str">
        <f t="shared" si="4"/>
        <v>[0, 1],</v>
      </c>
      <c r="S16" s="2" t="str">
        <f t="shared" si="8"/>
        <v xml:space="preserve">        </v>
      </c>
      <c r="T16" s="4" t="str">
        <f t="shared" si="5"/>
        <v>'',</v>
      </c>
      <c r="U16" s="2" t="str">
        <f t="shared" si="7"/>
        <v xml:space="preserve">      </v>
      </c>
      <c r="V16" s="23" t="str">
        <f t="shared" si="6"/>
        <v>' AFS is requesting call SOS: 0- No Req 1-Request ';</v>
      </c>
    </row>
    <row r="17" spans="2:22" x14ac:dyDescent="0.3">
      <c r="B17" s="422" t="s">
        <v>1719</v>
      </c>
      <c r="C17" s="364" t="s">
        <v>198</v>
      </c>
      <c r="D17" s="369" t="s">
        <v>957</v>
      </c>
      <c r="E17" s="27" t="s">
        <v>250</v>
      </c>
      <c r="F17" s="356" t="s">
        <v>1775</v>
      </c>
      <c r="H17" s="29">
        <v>0</v>
      </c>
      <c r="I17" s="29"/>
      <c r="J17" s="29">
        <v>0</v>
      </c>
      <c r="K17" s="29">
        <v>1</v>
      </c>
      <c r="L17" s="29" t="s">
        <v>1777</v>
      </c>
      <c r="M17" s="2" t="str">
        <f t="shared" si="9"/>
        <v>'AfsEpbReq',</v>
      </c>
      <c r="N17" s="2" t="str">
        <f t="shared" si="10"/>
        <v xml:space="preserve">                   </v>
      </c>
      <c r="O17" s="2" t="str">
        <f t="shared" si="11"/>
        <v>'uint8',</v>
      </c>
      <c r="P17" s="2" t="str">
        <f t="shared" si="12"/>
        <v>0,</v>
      </c>
      <c r="Q17" s="2"/>
      <c r="R17" s="2" t="str">
        <f t="shared" si="4"/>
        <v>[0, 1],</v>
      </c>
      <c r="S17" s="2" t="str">
        <f t="shared" si="8"/>
        <v xml:space="preserve">        </v>
      </c>
      <c r="T17" s="4" t="str">
        <f t="shared" si="5"/>
        <v>'',</v>
      </c>
      <c r="U17" s="2" t="str">
        <f t="shared" si="7"/>
        <v xml:space="preserve">      </v>
      </c>
      <c r="V17" s="23" t="str">
        <f t="shared" si="6"/>
        <v>' AFS is requesting apply the parking brake: 0- No Req 1-Request ';</v>
      </c>
    </row>
    <row r="18" spans="2:22" x14ac:dyDescent="0.3">
      <c r="B18" s="422" t="s">
        <v>1719</v>
      </c>
      <c r="C18" s="364" t="s">
        <v>308</v>
      </c>
      <c r="D18" s="381" t="s">
        <v>959</v>
      </c>
      <c r="E18" s="27" t="s">
        <v>248</v>
      </c>
      <c r="F18" s="356" t="s">
        <v>1775</v>
      </c>
      <c r="H18" s="29">
        <v>0</v>
      </c>
      <c r="I18" s="29"/>
      <c r="J18" s="29">
        <v>0</v>
      </c>
      <c r="K18" s="29">
        <v>1</v>
      </c>
      <c r="L18" s="29" t="s">
        <v>1777</v>
      </c>
      <c r="M18" s="2" t="str">
        <f t="shared" si="9"/>
        <v>'AfsDecelReqFlag',</v>
      </c>
      <c r="N18" s="2" t="str">
        <f t="shared" si="10"/>
        <v xml:space="preserve">             </v>
      </c>
      <c r="O18" s="2" t="str">
        <f t="shared" si="11"/>
        <v>'uint8',</v>
      </c>
      <c r="P18" s="2" t="str">
        <f t="shared" si="12"/>
        <v>0,</v>
      </c>
      <c r="Q18" s="2"/>
      <c r="R18" s="2" t="str">
        <f t="shared" si="4"/>
        <v>[0, 1],</v>
      </c>
      <c r="S18" s="2" t="str">
        <f t="shared" si="8"/>
        <v xml:space="preserve">        </v>
      </c>
      <c r="T18" s="4" t="str">
        <f t="shared" si="5"/>
        <v>'',</v>
      </c>
      <c r="U18" s="2" t="str">
        <f t="shared" si="7"/>
        <v xml:space="preserve">      </v>
      </c>
      <c r="V18" s="23" t="str">
        <f t="shared" si="6"/>
        <v>' AFS is requesting to implement deceleration: 0- No Req 1-Request ';</v>
      </c>
    </row>
    <row r="19" spans="2:22" x14ac:dyDescent="0.3">
      <c r="B19" s="422" t="s">
        <v>1719</v>
      </c>
      <c r="C19" s="393" t="s">
        <v>2652</v>
      </c>
      <c r="D19" s="379" t="s">
        <v>2651</v>
      </c>
      <c r="E19" s="27" t="s">
        <v>2628</v>
      </c>
      <c r="F19" s="356" t="s">
        <v>1775</v>
      </c>
      <c r="H19" s="29">
        <v>0</v>
      </c>
      <c r="I19" s="29"/>
      <c r="J19" s="29">
        <v>0</v>
      </c>
      <c r="K19" s="29">
        <v>1</v>
      </c>
      <c r="L19" s="29" t="s">
        <v>1777</v>
      </c>
      <c r="N19" s="2"/>
      <c r="O19" s="2"/>
      <c r="P19" s="2"/>
      <c r="Q19" s="2"/>
      <c r="R19" s="2" t="str">
        <f t="shared" si="4"/>
        <v>[0, 1],</v>
      </c>
      <c r="S19" s="2" t="str">
        <f t="shared" si="8"/>
        <v xml:space="preserve">        </v>
      </c>
      <c r="T19" s="4" t="str">
        <f t="shared" si="5"/>
        <v>'',</v>
      </c>
      <c r="U19" s="2" t="str">
        <f t="shared" si="7"/>
        <v xml:space="preserve">      </v>
      </c>
      <c r="V19" s="23" t="str">
        <f t="shared" si="6"/>
        <v>' Error notification of AFS 0=Inactive 1=Active ';</v>
      </c>
    </row>
    <row r="20" spans="2:22" x14ac:dyDescent="0.3">
      <c r="B20" s="422" t="s">
        <v>1719</v>
      </c>
      <c r="C20" s="364" t="s">
        <v>956</v>
      </c>
      <c r="D20" s="363" t="s">
        <v>955</v>
      </c>
      <c r="E20" s="27" t="s">
        <v>311</v>
      </c>
      <c r="F20" s="356" t="s">
        <v>1775</v>
      </c>
      <c r="H20" s="29">
        <v>0</v>
      </c>
      <c r="I20" s="29"/>
      <c r="J20" s="29">
        <v>0</v>
      </c>
      <c r="K20" s="29">
        <v>1</v>
      </c>
      <c r="L20" s="29" t="s">
        <v>1777</v>
      </c>
      <c r="M20" s="2" t="str">
        <f t="shared" ref="M20:M27" si="13">"'"&amp;C20&amp;"'"&amp;","</f>
        <v>'AfsFuncError',</v>
      </c>
      <c r="N20" s="2" t="str">
        <f t="shared" ref="N20:N27" si="14">REPT(" ", (31-LEN(M20)))</f>
        <v xml:space="preserve">                </v>
      </c>
      <c r="O20" s="2" t="str">
        <f t="shared" ref="O20:O27" si="15">"'"&amp;F20&amp;"',"</f>
        <v>'uint8',</v>
      </c>
      <c r="P20" s="2" t="str">
        <f t="shared" ref="P20:P27" si="16">"0,"</f>
        <v>0,</v>
      </c>
      <c r="Q20" s="2"/>
      <c r="R20" s="2" t="str">
        <f t="shared" si="4"/>
        <v>[0, 1],</v>
      </c>
      <c r="S20" s="2" t="str">
        <f t="shared" si="8"/>
        <v xml:space="preserve">        </v>
      </c>
      <c r="T20" s="4" t="str">
        <f t="shared" si="5"/>
        <v>'',</v>
      </c>
      <c r="U20" s="2" t="str">
        <f t="shared" si="7"/>
        <v xml:space="preserve">      </v>
      </c>
      <c r="V20" s="23" t="str">
        <f t="shared" si="6"/>
        <v>' Error of AFS  0=no Error 1= Error ';</v>
      </c>
    </row>
    <row r="21" spans="2:22" x14ac:dyDescent="0.3">
      <c r="B21" s="422" t="s">
        <v>1719</v>
      </c>
      <c r="C21" s="364" t="s">
        <v>317</v>
      </c>
      <c r="D21" s="369" t="s">
        <v>942</v>
      </c>
      <c r="E21" s="387" t="s">
        <v>324</v>
      </c>
      <c r="F21" s="356" t="s">
        <v>1775</v>
      </c>
      <c r="H21" s="29">
        <v>0</v>
      </c>
      <c r="I21" s="29"/>
      <c r="J21" s="29">
        <v>0</v>
      </c>
      <c r="K21" s="29">
        <v>1</v>
      </c>
      <c r="L21" s="29" t="s">
        <v>1777</v>
      </c>
      <c r="M21" s="1" t="str">
        <f t="shared" si="13"/>
        <v>'LdpMode',</v>
      </c>
      <c r="N21" s="1" t="str">
        <f t="shared" si="14"/>
        <v xml:space="preserve">                     </v>
      </c>
      <c r="O21" s="2" t="str">
        <f t="shared" si="15"/>
        <v>'uint8',</v>
      </c>
      <c r="P21" s="1" t="str">
        <f t="shared" si="16"/>
        <v>0,</v>
      </c>
      <c r="Q21" s="2"/>
      <c r="R21" s="2" t="str">
        <f t="shared" si="4"/>
        <v>[0, 1],</v>
      </c>
      <c r="S21" s="2" t="str">
        <f t="shared" si="8"/>
        <v xml:space="preserve">        </v>
      </c>
      <c r="T21" s="4" t="str">
        <f t="shared" si="5"/>
        <v>'',</v>
      </c>
      <c r="U21" s="2" t="str">
        <f t="shared" si="7"/>
        <v xml:space="preserve">      </v>
      </c>
      <c r="V21" s="23" t="str">
        <f t="shared" si="6"/>
        <v>' Mode of Lane Departure Prevention 0-Off  1- Active ';</v>
      </c>
    </row>
    <row r="22" spans="2:22" x14ac:dyDescent="0.3">
      <c r="B22" s="422" t="s">
        <v>1719</v>
      </c>
      <c r="C22" s="364" t="s">
        <v>321</v>
      </c>
      <c r="D22" s="394" t="s">
        <v>943</v>
      </c>
      <c r="E22" s="387" t="s">
        <v>2660</v>
      </c>
      <c r="F22" s="356" t="s">
        <v>1775</v>
      </c>
      <c r="H22" s="29">
        <v>0</v>
      </c>
      <c r="I22" s="29"/>
      <c r="J22" s="29">
        <v>0</v>
      </c>
      <c r="K22" s="29">
        <v>1</v>
      </c>
      <c r="L22" s="29" t="s">
        <v>1777</v>
      </c>
      <c r="M22" s="1" t="str">
        <f t="shared" si="13"/>
        <v>'LdpAngleReqFlag',</v>
      </c>
      <c r="N22" s="1" t="str">
        <f t="shared" si="14"/>
        <v xml:space="preserve">             </v>
      </c>
      <c r="O22" s="2" t="str">
        <f t="shared" si="15"/>
        <v>'uint8',</v>
      </c>
      <c r="P22" s="1" t="str">
        <f t="shared" si="16"/>
        <v>0,</v>
      </c>
      <c r="Q22" s="2"/>
      <c r="R22" s="2"/>
      <c r="S22" s="2"/>
      <c r="T22" s="4"/>
      <c r="U22" s="2"/>
      <c r="V22" s="23" t="str">
        <f t="shared" si="6"/>
        <v>' LDP is requesting to implement angle on steering wheel: 0- No Req 1-Request ';</v>
      </c>
    </row>
    <row r="23" spans="2:22" x14ac:dyDescent="0.3">
      <c r="B23" s="422" t="s">
        <v>1719</v>
      </c>
      <c r="C23" s="364" t="s">
        <v>201</v>
      </c>
      <c r="D23" s="363" t="s">
        <v>941</v>
      </c>
      <c r="E23" s="387" t="s">
        <v>2587</v>
      </c>
      <c r="F23" s="356" t="s">
        <v>1775</v>
      </c>
      <c r="H23" s="29">
        <v>0</v>
      </c>
      <c r="I23" s="29"/>
      <c r="J23" s="29">
        <v>0</v>
      </c>
      <c r="K23" s="29">
        <v>1</v>
      </c>
      <c r="L23" s="29" t="s">
        <v>1777</v>
      </c>
      <c r="M23" s="1" t="str">
        <f t="shared" si="13"/>
        <v>'LdwFuncError',</v>
      </c>
      <c r="N23" s="1" t="str">
        <f t="shared" si="14"/>
        <v xml:space="preserve">                </v>
      </c>
      <c r="O23" s="2" t="str">
        <f t="shared" si="15"/>
        <v>'uint8',</v>
      </c>
      <c r="P23" s="1" t="str">
        <f t="shared" si="16"/>
        <v>0,</v>
      </c>
      <c r="Q23" s="2"/>
      <c r="R23" s="2" t="str">
        <f>"["&amp;J23&amp;", "&amp;LEFT(K23,7)&amp;"]"&amp;","</f>
        <v>[0, 1],</v>
      </c>
      <c r="S23" s="2" t="str">
        <f t="shared" ref="S23:S32" si="17">REPT(" ", (15-LEN(R23)))</f>
        <v xml:space="preserve">        </v>
      </c>
      <c r="T23" s="4" t="str">
        <f>IF(L23="[]","''",(IF(L23="-","''",L23)))&amp;","</f>
        <v>'',</v>
      </c>
      <c r="U23" s="2" t="str">
        <f t="shared" ref="U23:U32" si="18">REPT(" ", (9-LEN(T23)))</f>
        <v xml:space="preserve">      </v>
      </c>
      <c r="V23" s="23" t="str">
        <f t="shared" si="6"/>
        <v>' Error symbol of LDW 0=Inactive 1=Active (LDP-&gt;LDW) ';</v>
      </c>
    </row>
    <row r="24" spans="2:22" x14ac:dyDescent="0.3">
      <c r="B24" s="422" t="s">
        <v>1719</v>
      </c>
      <c r="C24" s="364" t="s">
        <v>329</v>
      </c>
      <c r="D24" s="363" t="s">
        <v>951</v>
      </c>
      <c r="E24" s="27" t="s">
        <v>340</v>
      </c>
      <c r="F24" s="356" t="s">
        <v>1775</v>
      </c>
      <c r="H24" s="29">
        <v>0</v>
      </c>
      <c r="I24" s="29"/>
      <c r="J24" s="29">
        <v>0</v>
      </c>
      <c r="K24" s="29">
        <v>1</v>
      </c>
      <c r="L24" s="29" t="s">
        <v>1777</v>
      </c>
      <c r="M24" s="2" t="str">
        <f t="shared" si="13"/>
        <v>'ALccMode',</v>
      </c>
      <c r="N24" s="2" t="str">
        <f t="shared" si="14"/>
        <v xml:space="preserve">                    </v>
      </c>
      <c r="O24" s="2" t="str">
        <f t="shared" si="15"/>
        <v>'uint8',</v>
      </c>
      <c r="P24" s="2" t="str">
        <f t="shared" si="16"/>
        <v>0,</v>
      </c>
      <c r="Q24" s="2"/>
      <c r="R24" s="2"/>
      <c r="S24" s="2"/>
      <c r="T24" s="4"/>
      <c r="U24" s="2"/>
      <c r="V24" s="23" t="str">
        <f t="shared" si="6"/>
        <v>' Mode of Active Lane Change Control  0-Off 1-Active ';</v>
      </c>
    </row>
    <row r="25" spans="2:22" x14ac:dyDescent="0.3">
      <c r="B25" s="422" t="s">
        <v>1719</v>
      </c>
      <c r="C25" s="364" t="s">
        <v>335</v>
      </c>
      <c r="D25" s="369" t="s">
        <v>952</v>
      </c>
      <c r="E25" s="27" t="s">
        <v>2659</v>
      </c>
      <c r="F25" s="356" t="s">
        <v>1775</v>
      </c>
      <c r="H25" s="29">
        <v>0</v>
      </c>
      <c r="I25" s="29"/>
      <c r="J25" s="29">
        <v>0</v>
      </c>
      <c r="K25" s="29">
        <v>1</v>
      </c>
      <c r="L25" s="29" t="s">
        <v>1777</v>
      </c>
      <c r="M25" s="2" t="str">
        <f t="shared" si="13"/>
        <v>'AlccAngleReqFlag',</v>
      </c>
      <c r="N25" s="2" t="str">
        <f t="shared" si="14"/>
        <v xml:space="preserve">            </v>
      </c>
      <c r="O25" s="2" t="str">
        <f t="shared" si="15"/>
        <v>'uint8',</v>
      </c>
      <c r="P25" s="2" t="str">
        <f t="shared" si="16"/>
        <v>0,</v>
      </c>
      <c r="Q25" s="2"/>
      <c r="R25" s="2" t="str">
        <f>"["&amp;J25&amp;", "&amp;LEFT(K25,7)&amp;"]"&amp;","</f>
        <v>[0, 1],</v>
      </c>
      <c r="S25" s="2" t="str">
        <f t="shared" si="17"/>
        <v xml:space="preserve">        </v>
      </c>
      <c r="T25" s="4" t="str">
        <f>IF(L25="[]","''",(IF(L25="-","''",L25)))&amp;","</f>
        <v>'',</v>
      </c>
      <c r="U25" s="2" t="str">
        <f t="shared" si="18"/>
        <v xml:space="preserve">      </v>
      </c>
      <c r="V25" s="23" t="str">
        <f t="shared" si="6"/>
        <v>' ALCC is requesting to implement angle on steering wheel: 0- No Req 1-Request ';</v>
      </c>
    </row>
    <row r="26" spans="2:22" x14ac:dyDescent="0.3">
      <c r="B26" s="422" t="s">
        <v>1719</v>
      </c>
      <c r="C26" s="364" t="s">
        <v>202</v>
      </c>
      <c r="D26" s="395" t="s">
        <v>949</v>
      </c>
      <c r="E26" s="27" t="s">
        <v>345</v>
      </c>
      <c r="F26" s="356" t="s">
        <v>1775</v>
      </c>
      <c r="H26" s="29">
        <v>0</v>
      </c>
      <c r="I26" s="29"/>
      <c r="J26" s="29">
        <v>0</v>
      </c>
      <c r="K26" s="29">
        <v>1</v>
      </c>
      <c r="L26" s="29" t="s">
        <v>1777</v>
      </c>
      <c r="M26" s="2" t="str">
        <f t="shared" si="13"/>
        <v>'LccFuncError',</v>
      </c>
      <c r="N26" s="2" t="str">
        <f t="shared" si="14"/>
        <v xml:space="preserve">                </v>
      </c>
      <c r="O26" s="2" t="str">
        <f t="shared" si="15"/>
        <v>'uint8',</v>
      </c>
      <c r="P26" s="2" t="str">
        <f t="shared" si="16"/>
        <v>0,</v>
      </c>
      <c r="Q26" s="2"/>
      <c r="R26" s="2" t="str">
        <f>"["&amp;J26&amp;", "&amp;LEFT(K26,7)&amp;"]"&amp;","</f>
        <v>[0, 1],</v>
      </c>
      <c r="S26" s="2" t="str">
        <f t="shared" si="17"/>
        <v xml:space="preserve">        </v>
      </c>
      <c r="T26" s="4" t="str">
        <f>IF(L26="[]","''",(IF(L26="-","''",L26)))&amp;","</f>
        <v>'',</v>
      </c>
      <c r="U26" s="2" t="str">
        <f t="shared" si="18"/>
        <v xml:space="preserve">      </v>
      </c>
      <c r="V26" s="23" t="str">
        <f t="shared" si="6"/>
        <v>' Error symbol of LCC 0=Inactive 1=Active ';</v>
      </c>
    </row>
    <row r="27" spans="2:22" x14ac:dyDescent="0.3">
      <c r="B27" s="422" t="s">
        <v>1719</v>
      </c>
      <c r="C27" s="364" t="s">
        <v>353</v>
      </c>
      <c r="D27" s="363" t="s">
        <v>930</v>
      </c>
      <c r="E27" s="387" t="s">
        <v>1322</v>
      </c>
      <c r="F27" s="356" t="s">
        <v>1775</v>
      </c>
      <c r="H27" s="29">
        <v>0</v>
      </c>
      <c r="I27" s="29"/>
      <c r="J27" s="29">
        <v>0</v>
      </c>
      <c r="K27" s="29">
        <v>1</v>
      </c>
      <c r="L27" s="29" t="s">
        <v>1777</v>
      </c>
      <c r="M27" s="2" t="str">
        <f t="shared" si="13"/>
        <v>'RdaMode',</v>
      </c>
      <c r="N27" s="2" t="str">
        <f t="shared" si="14"/>
        <v xml:space="preserve">                     </v>
      </c>
      <c r="O27" s="2" t="str">
        <f t="shared" si="15"/>
        <v>'uint8',</v>
      </c>
      <c r="P27" s="2" t="str">
        <f t="shared" si="16"/>
        <v>0,</v>
      </c>
      <c r="Q27" s="2"/>
      <c r="R27" s="2"/>
      <c r="S27" s="2"/>
      <c r="T27" s="4"/>
      <c r="U27" s="2"/>
      <c r="V27" s="23" t="str">
        <f t="shared" si="6"/>
        <v>' Mode of Rear driving assist   0-Off  1-Active ';</v>
      </c>
    </row>
    <row r="28" spans="2:22" x14ac:dyDescent="0.3">
      <c r="B28" s="422" t="s">
        <v>1719</v>
      </c>
      <c r="C28" s="364" t="s">
        <v>2625</v>
      </c>
      <c r="D28" s="396" t="s">
        <v>2622</v>
      </c>
      <c r="E28" s="387" t="s">
        <v>2649</v>
      </c>
      <c r="F28" s="356" t="s">
        <v>1775</v>
      </c>
      <c r="H28" s="29">
        <v>0</v>
      </c>
      <c r="I28" s="29"/>
      <c r="J28" s="29">
        <v>0</v>
      </c>
      <c r="K28" s="29">
        <v>1</v>
      </c>
      <c r="L28" s="29" t="s">
        <v>1777</v>
      </c>
      <c r="N28" s="2"/>
      <c r="O28" s="2"/>
      <c r="P28" s="2"/>
      <c r="Q28" s="2"/>
      <c r="R28" s="2"/>
      <c r="S28" s="2"/>
      <c r="T28" s="4"/>
      <c r="U28" s="2"/>
      <c r="V28" s="23" t="str">
        <f t="shared" si="6"/>
        <v>' Mode of Rear cross traffic control   0-Off  1-Active ';</v>
      </c>
    </row>
    <row r="29" spans="2:22" x14ac:dyDescent="0.3">
      <c r="B29" s="422" t="s">
        <v>1719</v>
      </c>
      <c r="C29" s="364" t="s">
        <v>356</v>
      </c>
      <c r="D29" s="397" t="s">
        <v>932</v>
      </c>
      <c r="E29" s="387" t="s">
        <v>360</v>
      </c>
      <c r="F29" s="356" t="s">
        <v>1775</v>
      </c>
      <c r="H29" s="29">
        <v>0</v>
      </c>
      <c r="I29" s="29"/>
      <c r="J29" s="29">
        <v>0</v>
      </c>
      <c r="K29" s="29">
        <v>1</v>
      </c>
      <c r="L29" s="29" t="s">
        <v>1777</v>
      </c>
      <c r="M29" s="2" t="str">
        <f>"'"&amp;C29&amp;"'"&amp;","</f>
        <v>'RdaDecelReqFalg',</v>
      </c>
      <c r="N29" s="2" t="str">
        <f>REPT(" ", (31-LEN(M29)))</f>
        <v xml:space="preserve">             </v>
      </c>
      <c r="O29" s="2" t="str">
        <f>"'"&amp;F29&amp;"',"</f>
        <v>'uint8',</v>
      </c>
      <c r="P29" s="2" t="str">
        <f>"0,"</f>
        <v>0,</v>
      </c>
      <c r="Q29" s="2"/>
      <c r="R29" s="2"/>
      <c r="S29" s="2"/>
      <c r="T29" s="4"/>
      <c r="U29" s="2"/>
      <c r="V29" s="23" t="str">
        <f t="shared" si="6"/>
        <v>' RDA is requesting to implement deceleration: 0- No Req 1-Reques ';</v>
      </c>
    </row>
    <row r="30" spans="2:22" x14ac:dyDescent="0.3">
      <c r="B30" s="422" t="s">
        <v>1719</v>
      </c>
      <c r="C30" s="364" t="s">
        <v>2627</v>
      </c>
      <c r="D30" s="280" t="s">
        <v>2735</v>
      </c>
      <c r="E30" s="387" t="s">
        <v>2626</v>
      </c>
      <c r="F30" s="356" t="s">
        <v>1775</v>
      </c>
      <c r="H30" s="29">
        <v>0</v>
      </c>
      <c r="I30" s="29"/>
      <c r="J30" s="29">
        <v>0</v>
      </c>
      <c r="K30" s="29">
        <v>1</v>
      </c>
      <c r="L30" s="29" t="s">
        <v>1777</v>
      </c>
      <c r="N30" s="2"/>
      <c r="O30" s="2"/>
      <c r="P30" s="2"/>
      <c r="Q30" s="2"/>
      <c r="R30" s="2"/>
      <c r="S30" s="2"/>
      <c r="T30" s="4"/>
      <c r="U30" s="2"/>
      <c r="V30" s="23" t="str">
        <f t="shared" si="6"/>
        <v>' RCTC is requesting to implement deceleration: 0- No Req 1-Reques ';</v>
      </c>
    </row>
    <row r="31" spans="2:22" x14ac:dyDescent="0.3">
      <c r="B31" s="422" t="s">
        <v>1719</v>
      </c>
      <c r="C31" s="364" t="s">
        <v>199</v>
      </c>
      <c r="D31" s="396" t="s">
        <v>931</v>
      </c>
      <c r="E31" s="387" t="s">
        <v>2663</v>
      </c>
      <c r="F31" s="356" t="s">
        <v>1775</v>
      </c>
      <c r="H31" s="29">
        <v>0</v>
      </c>
      <c r="I31" s="29"/>
      <c r="J31" s="29">
        <v>0</v>
      </c>
      <c r="K31" s="29">
        <v>1</v>
      </c>
      <c r="L31" s="29" t="s">
        <v>1777</v>
      </c>
      <c r="M31" s="2" t="str">
        <f>"'"&amp;C31&amp;"'"&amp;","</f>
        <v>'RdaFuncError',</v>
      </c>
      <c r="N31" s="2" t="str">
        <f>REPT(" ", (31-LEN(M31)))</f>
        <v xml:space="preserve">                </v>
      </c>
      <c r="O31" s="2" t="str">
        <f>"'"&amp;F31&amp;"',"</f>
        <v>'uint8',</v>
      </c>
      <c r="P31" s="2" t="str">
        <f>"0,"</f>
        <v>0,</v>
      </c>
      <c r="Q31" s="2"/>
      <c r="R31" s="2" t="str">
        <f t="shared" ref="R31:R48" si="19">"["&amp;J31&amp;", "&amp;LEFT(K31,7)&amp;"]"&amp;","</f>
        <v>[0, 1],</v>
      </c>
      <c r="S31" s="2" t="str">
        <f t="shared" si="17"/>
        <v xml:space="preserve">        </v>
      </c>
      <c r="T31" s="4" t="str">
        <f t="shared" ref="T31:T48" si="20">IF(L31="[]","''",(IF(L31="-","''",L31)))&amp;","</f>
        <v>'',</v>
      </c>
      <c r="U31" s="2" t="str">
        <f t="shared" si="18"/>
        <v xml:space="preserve">      </v>
      </c>
      <c r="V31" s="23" t="str">
        <f t="shared" si="6"/>
        <v>' Error symbol of RDA 0=Inactive 1=Active ';</v>
      </c>
    </row>
    <row r="32" spans="2:22" x14ac:dyDescent="0.3">
      <c r="B32" s="422" t="s">
        <v>1719</v>
      </c>
      <c r="C32" s="364" t="s">
        <v>2665</v>
      </c>
      <c r="D32" s="396" t="s">
        <v>2623</v>
      </c>
      <c r="E32" s="387" t="s">
        <v>2664</v>
      </c>
      <c r="F32" s="356" t="s">
        <v>1775</v>
      </c>
      <c r="H32" s="29">
        <v>0</v>
      </c>
      <c r="I32" s="29"/>
      <c r="J32" s="29">
        <v>0</v>
      </c>
      <c r="K32" s="29">
        <v>1</v>
      </c>
      <c r="L32" s="29" t="s">
        <v>1777</v>
      </c>
      <c r="N32" s="2"/>
      <c r="O32" s="2"/>
      <c r="P32" s="2"/>
      <c r="Q32" s="2"/>
      <c r="R32" s="2" t="str">
        <f t="shared" si="19"/>
        <v>[0, 1],</v>
      </c>
      <c r="S32" s="2" t="str">
        <f t="shared" si="17"/>
        <v xml:space="preserve">        </v>
      </c>
      <c r="T32" s="4" t="str">
        <f t="shared" si="20"/>
        <v>'',</v>
      </c>
      <c r="U32" s="2" t="str">
        <f t="shared" si="18"/>
        <v xml:space="preserve">      </v>
      </c>
      <c r="V32" s="23" t="str">
        <f t="shared" si="6"/>
        <v>' Error symbol of RCTC 0=Inactive 1=Active ';</v>
      </c>
    </row>
    <row r="33" spans="2:22" x14ac:dyDescent="0.3">
      <c r="B33" s="422" t="s">
        <v>1719</v>
      </c>
      <c r="C33" s="364" t="s">
        <v>2624</v>
      </c>
      <c r="D33" s="363" t="s">
        <v>2666</v>
      </c>
      <c r="E33" s="387" t="s">
        <v>2662</v>
      </c>
      <c r="F33" s="356" t="s">
        <v>1775</v>
      </c>
      <c r="H33" s="29">
        <v>0</v>
      </c>
      <c r="I33" s="29"/>
      <c r="J33" s="29">
        <v>0</v>
      </c>
      <c r="K33" s="29">
        <v>1</v>
      </c>
      <c r="L33" s="29" t="s">
        <v>1777</v>
      </c>
      <c r="N33" s="2"/>
      <c r="O33" s="2"/>
      <c r="P33" s="2"/>
      <c r="Q33" s="2"/>
      <c r="R33" s="2" t="str">
        <f t="shared" si="19"/>
        <v>[0, 1],</v>
      </c>
      <c r="S33" s="2" t="str">
        <f t="shared" si="8"/>
        <v xml:space="preserve">        </v>
      </c>
      <c r="T33" s="4" t="str">
        <f t="shared" si="20"/>
        <v>'',</v>
      </c>
      <c r="U33" s="2" t="str">
        <f>REPT(" ", (9-LEN(T33)))</f>
        <v xml:space="preserve">      </v>
      </c>
      <c r="V33" s="23" t="str">
        <f t="shared" si="6"/>
        <v>' Error notification of RCTC 0=Inactive 1=Active ';</v>
      </c>
    </row>
    <row r="34" spans="2:22" x14ac:dyDescent="0.3">
      <c r="B34" s="421" t="s">
        <v>1720</v>
      </c>
      <c r="C34" s="358" t="s">
        <v>258</v>
      </c>
      <c r="D34" s="362" t="s">
        <v>890</v>
      </c>
      <c r="E34" s="360" t="s">
        <v>259</v>
      </c>
      <c r="F34" s="356" t="s">
        <v>1775</v>
      </c>
      <c r="H34" s="29">
        <v>0</v>
      </c>
      <c r="I34" s="29"/>
      <c r="J34" s="29">
        <v>0</v>
      </c>
      <c r="K34" s="29">
        <v>3</v>
      </c>
      <c r="L34" s="29" t="s">
        <v>1777</v>
      </c>
      <c r="M34" s="2" t="str">
        <f t="shared" ref="M34:M39" si="21">"'"&amp;C34&amp;"'"&amp;","</f>
        <v>'CcType',</v>
      </c>
      <c r="N34" s="2" t="str">
        <f t="shared" ref="N34:N39" si="22">REPT(" ", (31-LEN(M34)))</f>
        <v xml:space="preserve">                      </v>
      </c>
      <c r="O34" s="2" t="str">
        <f t="shared" ref="O34:O39" si="23">"'"&amp;F34&amp;"',"</f>
        <v>'uint8',</v>
      </c>
      <c r="P34" s="2" t="str">
        <f t="shared" ref="P34:P39" si="24">"0,"</f>
        <v>0,</v>
      </c>
      <c r="Q34" s="2"/>
      <c r="R34" s="2" t="str">
        <f t="shared" si="19"/>
        <v>[0, 3],</v>
      </c>
      <c r="S34" s="2" t="str">
        <f t="shared" si="8"/>
        <v xml:space="preserve">        </v>
      </c>
      <c r="T34" s="4" t="str">
        <f t="shared" si="20"/>
        <v>'',</v>
      </c>
      <c r="U34" s="2" t="str">
        <f>REPT(" ", (7-LEN(T34)))</f>
        <v xml:space="preserve">    </v>
      </c>
      <c r="V34" s="23" t="str">
        <f t="shared" si="6"/>
        <v>' Type cruis control 0=Nothign 1=CC 2=ACC SG 3=LIM ';</v>
      </c>
    </row>
    <row r="35" spans="2:22" x14ac:dyDescent="0.3">
      <c r="B35" s="421" t="s">
        <v>1720</v>
      </c>
      <c r="C35" s="358" t="s">
        <v>208</v>
      </c>
      <c r="D35" s="363" t="s">
        <v>891</v>
      </c>
      <c r="E35" s="27" t="s">
        <v>203</v>
      </c>
      <c r="F35" s="356" t="s">
        <v>1775</v>
      </c>
      <c r="H35" s="29">
        <v>0</v>
      </c>
      <c r="I35" s="29"/>
      <c r="J35" s="29">
        <v>0</v>
      </c>
      <c r="K35" s="29">
        <v>255</v>
      </c>
      <c r="L35" s="29" t="s">
        <v>1777</v>
      </c>
      <c r="M35" s="2" t="str">
        <f t="shared" si="21"/>
        <v>'CcSetSpeed',</v>
      </c>
      <c r="N35" s="2" t="str">
        <f t="shared" si="22"/>
        <v xml:space="preserve">                  </v>
      </c>
      <c r="O35" s="2" t="str">
        <f t="shared" si="23"/>
        <v>'uint8',</v>
      </c>
      <c r="P35" s="2" t="str">
        <f t="shared" si="24"/>
        <v>0,</v>
      </c>
      <c r="Q35" s="2"/>
      <c r="R35" s="2" t="str">
        <f t="shared" si="19"/>
        <v>[0, 255],</v>
      </c>
      <c r="S35" s="2" t="str">
        <f t="shared" si="8"/>
        <v xml:space="preserve">      </v>
      </c>
      <c r="T35" s="4" t="str">
        <f t="shared" si="20"/>
        <v>'',</v>
      </c>
      <c r="U35" s="2" t="str">
        <f t="shared" ref="U35:U48" si="25">REPT(" ", (9-LEN(T35)))</f>
        <v xml:space="preserve">      </v>
      </c>
      <c r="V35" s="23" t="str">
        <f t="shared" si="6"/>
        <v>' Targer Speed kmh ';</v>
      </c>
    </row>
    <row r="36" spans="2:22" x14ac:dyDescent="0.3">
      <c r="B36" s="421" t="s">
        <v>1720</v>
      </c>
      <c r="C36" s="358" t="s">
        <v>209</v>
      </c>
      <c r="D36" s="363" t="s">
        <v>892</v>
      </c>
      <c r="E36" s="27" t="s">
        <v>260</v>
      </c>
      <c r="F36" s="356" t="s">
        <v>1775</v>
      </c>
      <c r="H36" s="29">
        <v>0</v>
      </c>
      <c r="I36" s="29"/>
      <c r="J36" s="29">
        <v>0</v>
      </c>
      <c r="K36" s="29">
        <v>3</v>
      </c>
      <c r="L36" s="29" t="s">
        <v>1777</v>
      </c>
      <c r="M36" s="2" t="str">
        <f t="shared" si="21"/>
        <v>'CcSetDist',</v>
      </c>
      <c r="N36" s="2" t="str">
        <f t="shared" si="22"/>
        <v xml:space="preserve">                   </v>
      </c>
      <c r="O36" s="2" t="str">
        <f t="shared" si="23"/>
        <v>'uint8',</v>
      </c>
      <c r="P36" s="2" t="str">
        <f t="shared" si="24"/>
        <v>0,</v>
      </c>
      <c r="Q36" s="2"/>
      <c r="R36" s="2" t="str">
        <f t="shared" si="19"/>
        <v>[0, 3],</v>
      </c>
      <c r="S36" s="2" t="str">
        <f t="shared" si="8"/>
        <v xml:space="preserve">        </v>
      </c>
      <c r="T36" s="4" t="str">
        <f t="shared" si="20"/>
        <v>'',</v>
      </c>
      <c r="U36" s="2" t="str">
        <f t="shared" si="25"/>
        <v xml:space="preserve">      </v>
      </c>
      <c r="V36" s="23" t="str">
        <f t="shared" si="6"/>
        <v>' Target distance 0-min, 1-lowmed, 2-med, 3-max ';</v>
      </c>
    </row>
    <row r="37" spans="2:22" ht="158.4" x14ac:dyDescent="0.3">
      <c r="B37" s="421" t="s">
        <v>1720</v>
      </c>
      <c r="C37" s="364" t="s">
        <v>255</v>
      </c>
      <c r="D37" s="363" t="s">
        <v>893</v>
      </c>
      <c r="E37" s="365" t="s">
        <v>2592</v>
      </c>
      <c r="F37" s="356" t="s">
        <v>1775</v>
      </c>
      <c r="H37" s="29">
        <v>0</v>
      </c>
      <c r="I37" s="29"/>
      <c r="J37" s="29">
        <v>0</v>
      </c>
      <c r="K37" s="29">
        <v>6</v>
      </c>
      <c r="L37" s="29" t="s">
        <v>1777</v>
      </c>
      <c r="M37" s="2" t="str">
        <f t="shared" si="21"/>
        <v>'CcReject',</v>
      </c>
      <c r="N37" s="2" t="str">
        <f t="shared" si="22"/>
        <v xml:space="preserve">                    </v>
      </c>
      <c r="O37" s="2" t="str">
        <f t="shared" si="23"/>
        <v>'uint8',</v>
      </c>
      <c r="P37" s="2" t="str">
        <f t="shared" si="24"/>
        <v>0,</v>
      </c>
      <c r="Q37" s="2"/>
      <c r="R37" s="2" t="str">
        <f t="shared" si="19"/>
        <v>[0, 6],</v>
      </c>
      <c r="S37" s="2" t="str">
        <f t="shared" si="8"/>
        <v xml:space="preserve">        </v>
      </c>
      <c r="T37" s="4" t="str">
        <f t="shared" si="20"/>
        <v>'',</v>
      </c>
      <c r="U37" s="2" t="str">
        <f t="shared" si="25"/>
        <v xml:space="preserve">      </v>
      </c>
      <c r="V37" s="23" t="str">
        <f t="shared" si="6"/>
        <v>' CC is requesting the notification: 0- nothing1 - Cruise cannot be activated2 - Cruise cannot be activated. The seat belt is not fastened.3 - Cruise cannot be activated due to Off Road mode.4 - Cruise cannot be activated due to insufficient travel speed.5 - Cruise Function off (With sound).6 - Lim is not available. ';</v>
      </c>
    </row>
    <row r="38" spans="2:22" x14ac:dyDescent="0.3">
      <c r="B38" s="421" t="s">
        <v>1720</v>
      </c>
      <c r="C38" s="358" t="s">
        <v>210</v>
      </c>
      <c r="D38" s="363" t="s">
        <v>894</v>
      </c>
      <c r="E38" s="366" t="s">
        <v>261</v>
      </c>
      <c r="F38" s="356" t="s">
        <v>1775</v>
      </c>
      <c r="H38" s="29">
        <v>0</v>
      </c>
      <c r="I38" s="29"/>
      <c r="J38" s="29">
        <v>0</v>
      </c>
      <c r="K38" s="29">
        <v>15</v>
      </c>
      <c r="L38" s="29" t="s">
        <v>1777</v>
      </c>
      <c r="M38" s="2" t="str">
        <f t="shared" si="21"/>
        <v>'CcTargetId',</v>
      </c>
      <c r="N38" s="2" t="str">
        <f t="shared" si="22"/>
        <v xml:space="preserve">                  </v>
      </c>
      <c r="O38" s="2" t="str">
        <f t="shared" si="23"/>
        <v>'uint8',</v>
      </c>
      <c r="P38" s="2" t="str">
        <f t="shared" si="24"/>
        <v>0,</v>
      </c>
      <c r="Q38" s="2"/>
      <c r="R38" s="2" t="str">
        <f t="shared" si="19"/>
        <v>[0, 15],</v>
      </c>
      <c r="S38" s="2" t="str">
        <f t="shared" si="8"/>
        <v xml:space="preserve">       </v>
      </c>
      <c r="T38" s="4" t="str">
        <f t="shared" si="20"/>
        <v>'',</v>
      </c>
      <c r="U38" s="2" t="str">
        <f t="shared" si="25"/>
        <v xml:space="preserve">      </v>
      </c>
      <c r="V38" s="23" t="str">
        <f t="shared" si="6"/>
        <v>' Target car number: 0 - No Target Car   &gt;1 - target car is ';</v>
      </c>
    </row>
    <row r="39" spans="2:22" x14ac:dyDescent="0.3">
      <c r="B39" s="421" t="s">
        <v>1720</v>
      </c>
      <c r="C39" s="358" t="s">
        <v>256</v>
      </c>
      <c r="D39" s="363" t="s">
        <v>895</v>
      </c>
      <c r="E39" s="360" t="s">
        <v>262</v>
      </c>
      <c r="F39" s="356" t="s">
        <v>1775</v>
      </c>
      <c r="H39" s="29">
        <v>0</v>
      </c>
      <c r="I39" s="29"/>
      <c r="J39" s="29">
        <v>0</v>
      </c>
      <c r="K39" s="29">
        <v>1</v>
      </c>
      <c r="L39" s="29" t="s">
        <v>1777</v>
      </c>
      <c r="M39" s="2" t="str">
        <f t="shared" si="21"/>
        <v>'CcSleepSt',</v>
      </c>
      <c r="N39" s="2" t="str">
        <f t="shared" si="22"/>
        <v xml:space="preserve">                   </v>
      </c>
      <c r="O39" s="2" t="str">
        <f t="shared" si="23"/>
        <v>'uint8',</v>
      </c>
      <c r="P39" s="2" t="str">
        <f t="shared" si="24"/>
        <v>0,</v>
      </c>
      <c r="Q39" s="2"/>
      <c r="R39" s="2" t="str">
        <f t="shared" si="19"/>
        <v>[0, 1],</v>
      </c>
      <c r="S39" s="2" t="str">
        <f t="shared" ref="S39" si="26">REPT(" ", (15-LEN(R39)))</f>
        <v xml:space="preserve">        </v>
      </c>
      <c r="T39" s="4" t="str">
        <f t="shared" si="20"/>
        <v>'',</v>
      </c>
      <c r="U39" s="2" t="str">
        <f t="shared" ref="U39" si="27">REPT(" ", (9-LEN(T39)))</f>
        <v xml:space="preserve">      </v>
      </c>
      <c r="V39" s="23" t="str">
        <f t="shared" si="6"/>
        <v>' CC has fallen asleep  0 - No sleep,   1- Sleep ';</v>
      </c>
    </row>
    <row r="40" spans="2:22" x14ac:dyDescent="0.3">
      <c r="B40" s="421" t="s">
        <v>1720</v>
      </c>
      <c r="C40" s="375" t="s">
        <v>2792</v>
      </c>
      <c r="D40" s="379" t="s">
        <v>2792</v>
      </c>
      <c r="E40" s="27" t="s">
        <v>2805</v>
      </c>
      <c r="F40" s="225" t="s">
        <v>1775</v>
      </c>
      <c r="G40" s="225"/>
      <c r="H40" s="29">
        <v>0</v>
      </c>
      <c r="I40" s="29"/>
      <c r="J40" s="29">
        <v>0</v>
      </c>
      <c r="K40" s="29">
        <v>1</v>
      </c>
      <c r="L40" s="29" t="s">
        <v>1777</v>
      </c>
      <c r="N40" s="2"/>
      <c r="O40" s="2"/>
      <c r="P40" s="2"/>
      <c r="Q40" s="2"/>
      <c r="R40" s="2" t="str">
        <f t="shared" si="19"/>
        <v>[0, 1],</v>
      </c>
      <c r="S40" s="2" t="str">
        <f t="shared" si="8"/>
        <v xml:space="preserve">        </v>
      </c>
      <c r="T40" s="4" t="str">
        <f t="shared" si="20"/>
        <v>'',</v>
      </c>
      <c r="U40" s="2" t="str">
        <f t="shared" si="25"/>
        <v xml:space="preserve">      </v>
      </c>
      <c r="V40" s="23" t="str">
        <f t="shared" si="6"/>
        <v>' Error notification of LIM 0 - no error, 1 - error ';</v>
      </c>
    </row>
    <row r="41" spans="2:22" x14ac:dyDescent="0.3">
      <c r="B41" s="421" t="s">
        <v>1720</v>
      </c>
      <c r="C41" s="375" t="s">
        <v>2791</v>
      </c>
      <c r="D41" s="379" t="s">
        <v>2791</v>
      </c>
      <c r="E41" s="27" t="s">
        <v>2806</v>
      </c>
      <c r="F41" s="225" t="s">
        <v>1775</v>
      </c>
      <c r="G41" s="225"/>
      <c r="H41" s="29">
        <v>0</v>
      </c>
      <c r="I41" s="29"/>
      <c r="J41" s="29">
        <v>0</v>
      </c>
      <c r="K41" s="29">
        <v>1</v>
      </c>
      <c r="L41" s="29" t="s">
        <v>1777</v>
      </c>
      <c r="N41" s="2"/>
      <c r="O41" s="2"/>
      <c r="P41" s="2"/>
      <c r="Q41" s="2"/>
      <c r="R41" s="2" t="str">
        <f t="shared" si="19"/>
        <v>[0, 1],</v>
      </c>
      <c r="S41" s="2" t="str">
        <f t="shared" si="8"/>
        <v xml:space="preserve">        </v>
      </c>
      <c r="T41" s="4" t="str">
        <f t="shared" si="20"/>
        <v>'',</v>
      </c>
      <c r="U41" s="2" t="str">
        <f t="shared" si="25"/>
        <v xml:space="preserve">      </v>
      </c>
      <c r="V41" s="23" t="str">
        <f t="shared" si="6"/>
        <v>' Proposal to switch from ACC to CC 0 no req, 1 - req ';</v>
      </c>
    </row>
    <row r="42" spans="2:22" x14ac:dyDescent="0.3">
      <c r="B42" s="421" t="s">
        <v>1720</v>
      </c>
      <c r="C42" s="375" t="s">
        <v>2790</v>
      </c>
      <c r="D42" s="379" t="s">
        <v>2790</v>
      </c>
      <c r="E42" s="27" t="s">
        <v>2807</v>
      </c>
      <c r="F42" s="225" t="s">
        <v>1775</v>
      </c>
      <c r="G42" s="225"/>
      <c r="H42" s="29">
        <v>0</v>
      </c>
      <c r="I42" s="29"/>
      <c r="J42" s="29">
        <v>0</v>
      </c>
      <c r="K42" s="29">
        <v>1</v>
      </c>
      <c r="L42" s="29" t="s">
        <v>1777</v>
      </c>
      <c r="N42" s="2"/>
      <c r="O42" s="2"/>
      <c r="P42" s="2"/>
      <c r="Q42" s="2"/>
      <c r="R42" s="2" t="str">
        <f t="shared" si="19"/>
        <v>[0, 1],</v>
      </c>
      <c r="S42" s="2" t="str">
        <f t="shared" si="8"/>
        <v xml:space="preserve">        </v>
      </c>
      <c r="T42" s="4" t="str">
        <f t="shared" si="20"/>
        <v>'',</v>
      </c>
      <c r="U42" s="2" t="str">
        <f t="shared" si="25"/>
        <v xml:space="preserve">      </v>
      </c>
      <c r="V42" s="23" t="str">
        <f t="shared" si="6"/>
        <v>' Error notification of ACC 0 - no error, 1 - error ';</v>
      </c>
    </row>
    <row r="43" spans="2:22" x14ac:dyDescent="0.3">
      <c r="B43" s="421" t="s">
        <v>1720</v>
      </c>
      <c r="C43" s="364" t="s">
        <v>211</v>
      </c>
      <c r="D43" s="363" t="s">
        <v>2605</v>
      </c>
      <c r="E43" s="27" t="s">
        <v>269</v>
      </c>
      <c r="F43" s="356" t="s">
        <v>1775</v>
      </c>
      <c r="H43" s="29">
        <v>0</v>
      </c>
      <c r="I43" s="29"/>
      <c r="J43" s="29">
        <v>0</v>
      </c>
      <c r="K43" s="29">
        <v>1</v>
      </c>
      <c r="L43" s="29" t="s">
        <v>1777</v>
      </c>
      <c r="M43" s="2" t="str">
        <f t="shared" ref="M43:M51" si="28">"'"&amp;C43&amp;"'"&amp;","</f>
        <v>'CcNotifError',</v>
      </c>
      <c r="N43" s="2" t="str">
        <f t="shared" ref="N43:N51" si="29">REPT(" ", (31-LEN(M43)))</f>
        <v xml:space="preserve">                </v>
      </c>
      <c r="O43" s="2" t="str">
        <f t="shared" ref="O43:O51" si="30">"'"&amp;F43&amp;"',"</f>
        <v>'uint8',</v>
      </c>
      <c r="P43" s="2" t="str">
        <f t="shared" ref="P43:P51" si="31">"0,"</f>
        <v>0,</v>
      </c>
      <c r="Q43" s="2"/>
      <c r="R43" s="2" t="str">
        <f t="shared" si="19"/>
        <v>[0, 1],</v>
      </c>
      <c r="S43" s="2" t="str">
        <f t="shared" si="8"/>
        <v xml:space="preserve">        </v>
      </c>
      <c r="T43" s="4" t="str">
        <f t="shared" si="20"/>
        <v>'',</v>
      </c>
      <c r="U43" s="2" t="str">
        <f t="shared" si="25"/>
        <v xml:space="preserve">      </v>
      </c>
      <c r="V43" s="23" t="str">
        <f t="shared" si="6"/>
        <v>' Error notification of CC 0=Inactive 1=Active ';</v>
      </c>
    </row>
    <row r="44" spans="2:22" x14ac:dyDescent="0.3">
      <c r="B44" s="421" t="s">
        <v>1720</v>
      </c>
      <c r="C44" s="364" t="s">
        <v>212</v>
      </c>
      <c r="D44" s="363" t="s">
        <v>904</v>
      </c>
      <c r="E44" s="229" t="s">
        <v>270</v>
      </c>
      <c r="F44" s="356" t="s">
        <v>1775</v>
      </c>
      <c r="H44" s="29">
        <v>0</v>
      </c>
      <c r="I44" s="29"/>
      <c r="J44" s="29">
        <v>0</v>
      </c>
      <c r="K44" s="29">
        <v>1</v>
      </c>
      <c r="L44" s="29" t="s">
        <v>1777</v>
      </c>
      <c r="M44" s="2" t="str">
        <f t="shared" si="28"/>
        <v>'AslaMode',</v>
      </c>
      <c r="N44" s="2" t="str">
        <f t="shared" si="29"/>
        <v xml:space="preserve">                    </v>
      </c>
      <c r="O44" s="2" t="str">
        <f t="shared" si="30"/>
        <v>'uint8',</v>
      </c>
      <c r="P44" s="2" t="str">
        <f t="shared" si="31"/>
        <v>0,</v>
      </c>
      <c r="Q44" s="2"/>
      <c r="R44" s="2" t="str">
        <f t="shared" si="19"/>
        <v>[0, 1],</v>
      </c>
      <c r="S44" s="2" t="str">
        <f t="shared" si="8"/>
        <v xml:space="preserve">        </v>
      </c>
      <c r="T44" s="4" t="str">
        <f t="shared" si="20"/>
        <v>'',</v>
      </c>
      <c r="U44" s="2" t="str">
        <f t="shared" si="25"/>
        <v xml:space="preserve">      </v>
      </c>
      <c r="V44" s="23" t="str">
        <f t="shared" si="6"/>
        <v>' Mode of Active speed limit assist 0= OFF 1=Active ';</v>
      </c>
    </row>
    <row r="45" spans="2:22" x14ac:dyDescent="0.3">
      <c r="B45" s="421" t="s">
        <v>1720</v>
      </c>
      <c r="C45" s="367" t="s">
        <v>213</v>
      </c>
      <c r="D45" s="363" t="s">
        <v>905</v>
      </c>
      <c r="E45" s="27" t="s">
        <v>2582</v>
      </c>
      <c r="F45" s="356" t="s">
        <v>1775</v>
      </c>
      <c r="H45" s="29">
        <v>0</v>
      </c>
      <c r="I45" s="29"/>
      <c r="J45" s="29">
        <v>0</v>
      </c>
      <c r="K45" s="29">
        <v>254</v>
      </c>
      <c r="L45" s="29" t="s">
        <v>1777</v>
      </c>
      <c r="M45" s="2" t="str">
        <f t="shared" si="28"/>
        <v>'AslaChSpdReq',</v>
      </c>
      <c r="N45" s="2" t="str">
        <f t="shared" si="29"/>
        <v xml:space="preserve">                </v>
      </c>
      <c r="O45" s="2" t="str">
        <f t="shared" si="30"/>
        <v>'uint8',</v>
      </c>
      <c r="P45" s="2" t="str">
        <f t="shared" si="31"/>
        <v>0,</v>
      </c>
      <c r="Q45" s="2"/>
      <c r="R45" s="2" t="str">
        <f t="shared" si="19"/>
        <v>[0, 254],</v>
      </c>
      <c r="S45" s="2" t="str">
        <f t="shared" si="8"/>
        <v xml:space="preserve">      </v>
      </c>
      <c r="T45" s="4" t="str">
        <f t="shared" si="20"/>
        <v>'',</v>
      </c>
      <c r="U45" s="2" t="str">
        <f t="shared" si="25"/>
        <v xml:space="preserve">      </v>
      </c>
      <c r="V45" s="23" t="str">
        <f t="shared" si="6"/>
        <v>' Request to IC  to show notification, kmh 0-no req 1 - 1 kmh… ';</v>
      </c>
    </row>
    <row r="46" spans="2:22" x14ac:dyDescent="0.3">
      <c r="B46" s="421" t="s">
        <v>1720</v>
      </c>
      <c r="C46" s="364" t="s">
        <v>279</v>
      </c>
      <c r="D46" s="363" t="s">
        <v>914</v>
      </c>
      <c r="E46" s="229" t="s">
        <v>204</v>
      </c>
      <c r="F46" s="356" t="s">
        <v>1775</v>
      </c>
      <c r="H46" s="29">
        <v>0</v>
      </c>
      <c r="I46" s="29"/>
      <c r="J46" s="29">
        <v>0</v>
      </c>
      <c r="K46" s="29">
        <v>1</v>
      </c>
      <c r="L46" s="29" t="s">
        <v>1777</v>
      </c>
      <c r="M46" s="2" t="str">
        <f t="shared" si="28"/>
        <v>'FcwMode',</v>
      </c>
      <c r="N46" s="2" t="str">
        <f t="shared" si="29"/>
        <v xml:space="preserve">                     </v>
      </c>
      <c r="O46" s="2" t="str">
        <f t="shared" si="30"/>
        <v>'uint8',</v>
      </c>
      <c r="P46" s="2" t="str">
        <f t="shared" si="31"/>
        <v>0,</v>
      </c>
      <c r="Q46" s="2"/>
      <c r="R46" s="2" t="str">
        <f t="shared" si="19"/>
        <v>[0, 1],</v>
      </c>
      <c r="S46" s="2" t="str">
        <f t="shared" si="8"/>
        <v xml:space="preserve">        </v>
      </c>
      <c r="T46" s="4" t="str">
        <f t="shared" si="20"/>
        <v>'',</v>
      </c>
      <c r="U46" s="2" t="str">
        <f t="shared" si="25"/>
        <v xml:space="preserve">      </v>
      </c>
      <c r="V46" s="23" t="str">
        <f t="shared" si="6"/>
        <v>' Mode of front colision warning ';</v>
      </c>
    </row>
    <row r="47" spans="2:22" x14ac:dyDescent="0.3">
      <c r="B47" s="421" t="s">
        <v>1720</v>
      </c>
      <c r="C47" s="364" t="s">
        <v>280</v>
      </c>
      <c r="D47" s="363" t="s">
        <v>906</v>
      </c>
      <c r="E47" s="27" t="s">
        <v>283</v>
      </c>
      <c r="F47" s="356" t="s">
        <v>1775</v>
      </c>
      <c r="H47" s="29">
        <v>0</v>
      </c>
      <c r="I47" s="29"/>
      <c r="J47" s="29">
        <v>0</v>
      </c>
      <c r="K47" s="29">
        <v>1</v>
      </c>
      <c r="L47" s="29" t="s">
        <v>1777</v>
      </c>
      <c r="M47" s="2" t="str">
        <f t="shared" si="28"/>
        <v>'AebDeactivNotif',</v>
      </c>
      <c r="N47" s="2" t="str">
        <f t="shared" si="29"/>
        <v xml:space="preserve">             </v>
      </c>
      <c r="O47" s="2" t="str">
        <f t="shared" si="30"/>
        <v>'uint8',</v>
      </c>
      <c r="P47" s="2" t="str">
        <f t="shared" si="31"/>
        <v>0,</v>
      </c>
      <c r="Q47" s="2"/>
      <c r="R47" s="2" t="str">
        <f t="shared" si="19"/>
        <v>[0, 1],</v>
      </c>
      <c r="S47" s="2" t="str">
        <f t="shared" si="8"/>
        <v xml:space="preserve">        </v>
      </c>
      <c r="T47" s="4" t="str">
        <f t="shared" si="20"/>
        <v>'',</v>
      </c>
      <c r="U47" s="2" t="str">
        <f t="shared" si="25"/>
        <v xml:space="preserve">      </v>
      </c>
      <c r="V47" s="23" t="str">
        <f t="shared" si="6"/>
        <v>' Notification for IC: Emergency braking is deactivated: 0=Off 1=Active ';</v>
      </c>
    </row>
    <row r="48" spans="2:22" x14ac:dyDescent="0.3">
      <c r="B48" s="421" t="s">
        <v>1720</v>
      </c>
      <c r="C48" s="364" t="s">
        <v>2640</v>
      </c>
      <c r="D48" s="363" t="s">
        <v>2606</v>
      </c>
      <c r="E48" s="27" t="s">
        <v>1491</v>
      </c>
      <c r="F48" s="356" t="s">
        <v>1775</v>
      </c>
      <c r="H48" s="29">
        <v>0</v>
      </c>
      <c r="I48" s="29"/>
      <c r="J48" s="29">
        <v>0</v>
      </c>
      <c r="K48" s="29">
        <v>1</v>
      </c>
      <c r="L48" s="29" t="s">
        <v>1777</v>
      </c>
      <c r="M48" s="2" t="str">
        <f t="shared" si="28"/>
        <v>'FcwActivNotif',</v>
      </c>
      <c r="N48" s="2" t="str">
        <f t="shared" si="29"/>
        <v xml:space="preserve">               </v>
      </c>
      <c r="O48" s="2" t="str">
        <f t="shared" si="30"/>
        <v>'uint8',</v>
      </c>
      <c r="P48" s="2" t="str">
        <f t="shared" si="31"/>
        <v>0,</v>
      </c>
      <c r="Q48" s="2"/>
      <c r="R48" s="2" t="str">
        <f t="shared" si="19"/>
        <v>[0, 1],</v>
      </c>
      <c r="S48" s="2" t="str">
        <f t="shared" si="8"/>
        <v xml:space="preserve">        </v>
      </c>
      <c r="T48" s="4" t="str">
        <f t="shared" si="20"/>
        <v>'',</v>
      </c>
      <c r="U48" s="2" t="str">
        <f t="shared" si="25"/>
        <v xml:space="preserve">      </v>
      </c>
      <c r="V48" s="23" t="str">
        <f t="shared" si="6"/>
        <v>' Notification for IC: Front collision warning is activated: 0=Off 1=Active ';</v>
      </c>
    </row>
    <row r="49" spans="2:22" x14ac:dyDescent="0.3">
      <c r="B49" s="421" t="s">
        <v>1720</v>
      </c>
      <c r="C49" s="364" t="s">
        <v>1770</v>
      </c>
      <c r="D49" s="363" t="s">
        <v>1949</v>
      </c>
      <c r="E49" s="27" t="s">
        <v>1758</v>
      </c>
      <c r="F49" s="356" t="s">
        <v>1775</v>
      </c>
      <c r="H49" s="29">
        <v>0</v>
      </c>
      <c r="I49" s="29"/>
      <c r="J49" s="29">
        <v>0</v>
      </c>
      <c r="K49" s="29">
        <v>1</v>
      </c>
      <c r="L49" s="29" t="s">
        <v>1777</v>
      </c>
      <c r="M49" s="2" t="str">
        <f t="shared" si="28"/>
        <v>'AebUnAvaliable',</v>
      </c>
      <c r="N49" s="2" t="str">
        <f t="shared" si="29"/>
        <v xml:space="preserve">              </v>
      </c>
      <c r="O49" s="2" t="str">
        <f t="shared" si="30"/>
        <v>'uint8',</v>
      </c>
      <c r="P49" s="2" t="str">
        <f t="shared" si="31"/>
        <v>0,</v>
      </c>
      <c r="Q49" s="2"/>
      <c r="R49" s="2"/>
      <c r="S49" s="2"/>
      <c r="T49" s="4"/>
      <c r="U49" s="2"/>
      <c r="V49" s="5"/>
    </row>
    <row r="50" spans="2:22" x14ac:dyDescent="0.3">
      <c r="B50" s="421" t="s">
        <v>1720</v>
      </c>
      <c r="C50" s="364" t="s">
        <v>2598</v>
      </c>
      <c r="D50" s="363" t="s">
        <v>2607</v>
      </c>
      <c r="E50" s="27" t="s">
        <v>2589</v>
      </c>
      <c r="F50" s="356" t="s">
        <v>1775</v>
      </c>
      <c r="H50" s="29">
        <v>0</v>
      </c>
      <c r="I50" s="29"/>
      <c r="J50" s="29">
        <v>0</v>
      </c>
      <c r="K50" s="29">
        <v>1</v>
      </c>
      <c r="L50" s="29" t="s">
        <v>1777</v>
      </c>
      <c r="M50" s="2" t="str">
        <f t="shared" si="28"/>
        <v>'FcwSoundWarnReq',</v>
      </c>
      <c r="N50" s="2" t="str">
        <f t="shared" si="29"/>
        <v xml:space="preserve">             </v>
      </c>
      <c r="O50" s="2" t="str">
        <f t="shared" si="30"/>
        <v>'uint8',</v>
      </c>
      <c r="P50" s="2" t="str">
        <f t="shared" si="31"/>
        <v>0,</v>
      </c>
      <c r="Q50" s="2"/>
      <c r="R50" s="2" t="str">
        <f>"["&amp;J50&amp;", "&amp;LEFT(K50,7)&amp;"]"&amp;","</f>
        <v>[0, 1],</v>
      </c>
      <c r="S50" s="2" t="str">
        <f t="shared" si="8"/>
        <v xml:space="preserve">        </v>
      </c>
      <c r="T50" s="4" t="str">
        <f>IF(L50="[]","''",(IF(L50="-","''",L50)))&amp;","</f>
        <v>'',</v>
      </c>
      <c r="U50" s="2" t="str">
        <f t="shared" ref="U50:U59" si="32">REPT(" ", (9-LEN(T50)))</f>
        <v xml:space="preserve">      </v>
      </c>
      <c r="V50" s="23" t="str">
        <f>"'"&amp;IF(E50="[]","-"," "&amp;(CLEAN(E50))&amp;" ")&amp;"'"&amp;";"</f>
        <v>' FCW is requesting warning sound 0-nothing 1-Request ';</v>
      </c>
    </row>
    <row r="51" spans="2:22" x14ac:dyDescent="0.3">
      <c r="B51" s="421" t="s">
        <v>1720</v>
      </c>
      <c r="C51" s="364" t="s">
        <v>214</v>
      </c>
      <c r="D51" s="363" t="s">
        <v>2608</v>
      </c>
      <c r="E51" s="27" t="s">
        <v>286</v>
      </c>
      <c r="F51" s="356" t="s">
        <v>1775</v>
      </c>
      <c r="H51" s="29">
        <v>0</v>
      </c>
      <c r="I51" s="29"/>
      <c r="J51" s="29">
        <v>0</v>
      </c>
      <c r="K51" s="29">
        <v>1</v>
      </c>
      <c r="L51" s="29" t="s">
        <v>1777</v>
      </c>
      <c r="M51" s="2" t="str">
        <f t="shared" si="28"/>
        <v>'AebNotifError',</v>
      </c>
      <c r="N51" s="2" t="str">
        <f t="shared" si="29"/>
        <v xml:space="preserve">               </v>
      </c>
      <c r="O51" s="2" t="str">
        <f t="shared" si="30"/>
        <v>'uint8',</v>
      </c>
      <c r="P51" s="2" t="str">
        <f t="shared" si="31"/>
        <v>0,</v>
      </c>
      <c r="Q51" s="2"/>
      <c r="R51" s="2" t="str">
        <f>"["&amp;J51&amp;", "&amp;LEFT(K51,7)&amp;"]"&amp;","</f>
        <v>[0, 1],</v>
      </c>
      <c r="S51" s="2" t="str">
        <f t="shared" si="8"/>
        <v xml:space="preserve">        </v>
      </c>
      <c r="T51" s="4" t="str">
        <f>IF(L51="[]","''",(IF(L51="-","''",L51)))&amp;","</f>
        <v>'',</v>
      </c>
      <c r="U51" s="2" t="str">
        <f t="shared" si="32"/>
        <v xml:space="preserve">      </v>
      </c>
      <c r="V51" s="23" t="str">
        <f>"'"&amp;IF(E51="[]","-"," "&amp;(CLEAN(E51))&amp;" ")&amp;"'"&amp;";"</f>
        <v>' Error notification of AEB 0=Inactive 1=Active ';</v>
      </c>
    </row>
    <row r="52" spans="2:22" x14ac:dyDescent="0.3">
      <c r="B52" s="421" t="s">
        <v>1720</v>
      </c>
      <c r="C52" s="364" t="s">
        <v>2599</v>
      </c>
      <c r="D52" s="363" t="s">
        <v>2609</v>
      </c>
      <c r="E52" s="27" t="s">
        <v>2588</v>
      </c>
      <c r="F52" s="356" t="s">
        <v>1775</v>
      </c>
      <c r="H52" s="29">
        <v>0</v>
      </c>
      <c r="I52" s="29"/>
      <c r="J52" s="29">
        <v>0</v>
      </c>
      <c r="K52" s="29">
        <v>1</v>
      </c>
      <c r="L52" s="29" t="s">
        <v>1777</v>
      </c>
      <c r="N52" s="2"/>
      <c r="O52" s="2"/>
      <c r="P52" s="2"/>
      <c r="Q52" s="2"/>
      <c r="R52" s="2" t="str">
        <f>"["&amp;J52&amp;", "&amp;LEFT(K52,7)&amp;"]"&amp;","</f>
        <v>[0, 1],</v>
      </c>
      <c r="S52" s="2" t="str">
        <f t="shared" si="8"/>
        <v xml:space="preserve">        </v>
      </c>
      <c r="T52" s="4" t="str">
        <f>IF(L52="[]","''",(IF(L52="-","''",L52)))&amp;","</f>
        <v>'',</v>
      </c>
      <c r="U52" s="2" t="str">
        <f t="shared" si="32"/>
        <v xml:space="preserve">      </v>
      </c>
      <c r="V52" s="23" t="str">
        <f>"'"&amp;IF(E52="[]","-"," "&amp;(CLEAN(E52))&amp;" ")&amp;"'"&amp;";"</f>
        <v>' Error notification of FCW 0=Inactive 1=Active ';</v>
      </c>
    </row>
    <row r="53" spans="2:22" x14ac:dyDescent="0.3">
      <c r="B53" s="421" t="s">
        <v>1720</v>
      </c>
      <c r="C53" s="364" t="s">
        <v>2786</v>
      </c>
      <c r="D53" s="363" t="s">
        <v>2785</v>
      </c>
      <c r="E53" s="27" t="s">
        <v>2787</v>
      </c>
      <c r="F53" s="356" t="s">
        <v>1775</v>
      </c>
      <c r="H53" s="29">
        <v>0</v>
      </c>
      <c r="I53" s="29"/>
      <c r="J53" s="29">
        <v>0</v>
      </c>
      <c r="K53" s="29">
        <v>1</v>
      </c>
      <c r="L53" s="29" t="s">
        <v>1777</v>
      </c>
      <c r="N53" s="2"/>
      <c r="O53" s="2"/>
      <c r="P53" s="2"/>
      <c r="Q53" s="2"/>
      <c r="R53" s="2"/>
      <c r="S53" s="2"/>
      <c r="T53" s="4"/>
      <c r="U53" s="2"/>
      <c r="V53" s="23"/>
    </row>
    <row r="54" spans="2:22" x14ac:dyDescent="0.3">
      <c r="B54" s="422" t="s">
        <v>1720</v>
      </c>
      <c r="C54" s="364" t="s">
        <v>363</v>
      </c>
      <c r="D54" s="369" t="s">
        <v>937</v>
      </c>
      <c r="E54" s="387" t="s">
        <v>1340</v>
      </c>
      <c r="F54" s="356" t="s">
        <v>1775</v>
      </c>
      <c r="H54" s="29">
        <v>0</v>
      </c>
      <c r="I54" s="29"/>
      <c r="J54" s="29">
        <v>0</v>
      </c>
      <c r="K54" s="29">
        <v>3</v>
      </c>
      <c r="L54" s="29" t="s">
        <v>1777</v>
      </c>
      <c r="M54" s="1" t="e">
        <f>"    %"&amp;#REF!</f>
        <v>#REF!</v>
      </c>
      <c r="N54" s="1"/>
      <c r="O54" s="2"/>
      <c r="P54" s="1"/>
      <c r="Q54" s="2"/>
      <c r="R54" s="2" t="str">
        <f>"["&amp;J54&amp;", "&amp;LEFT(K54,7)&amp;"]"&amp;","</f>
        <v>[0, 3],</v>
      </c>
      <c r="S54" s="2" t="str">
        <f t="shared" si="8"/>
        <v xml:space="preserve">        </v>
      </c>
      <c r="T54" s="4" t="str">
        <f>IF(L54="[]","''",(IF(L54="-","''",L54)))&amp;","</f>
        <v>'',</v>
      </c>
      <c r="U54" s="2" t="str">
        <f t="shared" si="32"/>
        <v xml:space="preserve">      </v>
      </c>
      <c r="V54" s="23" t="str">
        <f>"'"&amp;IF(E54="[]","-"," "&amp;(CLEAN(E54))&amp;" ")&amp;"'"&amp;";"</f>
        <v>' Mode of Matrix light assistant  0-Off  1 StandBy(V&lt;30) 2-Active 3- Boost ';</v>
      </c>
    </row>
    <row r="55" spans="2:22" x14ac:dyDescent="0.3">
      <c r="B55" s="422" t="s">
        <v>1720</v>
      </c>
      <c r="C55" s="364" t="s">
        <v>2619</v>
      </c>
      <c r="D55" s="398" t="s">
        <v>2618</v>
      </c>
      <c r="E55" s="387" t="s">
        <v>2620</v>
      </c>
      <c r="F55" s="356" t="s">
        <v>1775</v>
      </c>
      <c r="H55" s="29">
        <v>0</v>
      </c>
      <c r="I55" s="29"/>
      <c r="J55" s="29">
        <v>0</v>
      </c>
      <c r="K55" s="29">
        <v>1</v>
      </c>
      <c r="L55" s="29" t="s">
        <v>1777</v>
      </c>
      <c r="M55" s="1"/>
      <c r="N55" s="1"/>
      <c r="O55" s="2"/>
      <c r="P55" s="1"/>
      <c r="Q55" s="2"/>
      <c r="R55" s="2" t="str">
        <f>"["&amp;J55&amp;", "&amp;LEFT(K55,7)&amp;"]"&amp;","</f>
        <v>[0, 1],</v>
      </c>
      <c r="S55" s="2" t="str">
        <f t="shared" si="8"/>
        <v xml:space="preserve">        </v>
      </c>
      <c r="T55" s="4" t="str">
        <f>IF(L55="[]","''",(IF(L55="-","''",L55)))&amp;","</f>
        <v>'',</v>
      </c>
      <c r="U55" s="2" t="str">
        <f t="shared" si="32"/>
        <v xml:space="preserve">      </v>
      </c>
      <c r="V55" s="23" t="str">
        <f>"'"&amp;IF(E55="[]","-"," "&amp;(CLEAN(E55))&amp;" ")&amp;"'"&amp;";"</f>
        <v>' The presence of artificial lighting ';</v>
      </c>
    </row>
    <row r="56" spans="2:22" x14ac:dyDescent="0.3">
      <c r="B56" s="422" t="s">
        <v>1720</v>
      </c>
      <c r="C56" s="364" t="s">
        <v>1587</v>
      </c>
      <c r="D56" s="373" t="s">
        <v>1939</v>
      </c>
      <c r="E56" s="387" t="s">
        <v>1633</v>
      </c>
      <c r="F56" s="356" t="s">
        <v>1775</v>
      </c>
      <c r="H56" s="29">
        <v>0</v>
      </c>
      <c r="I56" s="29"/>
      <c r="J56" s="29">
        <v>0</v>
      </c>
      <c r="K56" s="29">
        <v>1</v>
      </c>
      <c r="L56" s="29" t="s">
        <v>1777</v>
      </c>
      <c r="M56" s="2" t="e">
        <f>"'"&amp;#REF!&amp;"'"&amp;","</f>
        <v>#REF!</v>
      </c>
      <c r="N56" s="2" t="e">
        <f t="shared" ref="N56:N97" si="33">REPT(" ", (31-LEN(M56)))</f>
        <v>#REF!</v>
      </c>
      <c r="O56" s="2" t="e">
        <f>"'"&amp;#REF!&amp;"',"</f>
        <v>#REF!</v>
      </c>
      <c r="P56" s="2" t="str">
        <f t="shared" ref="P56:P97" si="34">"0,"</f>
        <v>0,</v>
      </c>
      <c r="Q56" s="2"/>
      <c r="R56" s="2" t="str">
        <f>"["&amp;J56&amp;", "&amp;LEFT(K56,7)&amp;"]"&amp;","</f>
        <v>[0, 1],</v>
      </c>
      <c r="S56" s="2" t="str">
        <f t="shared" si="8"/>
        <v xml:space="preserve">        </v>
      </c>
      <c r="T56" s="4" t="str">
        <f>IF(L56="[]","''",(IF(L56="-","''",L56)))&amp;","</f>
        <v>'',</v>
      </c>
      <c r="U56" s="2" t="str">
        <f t="shared" si="32"/>
        <v xml:space="preserve">      </v>
      </c>
      <c r="V56" s="23" t="str">
        <f>"'"&amp;IF(E56="[]","-"," "&amp;(CLEAN(E56))&amp;" ")&amp;"'"&amp;";"</f>
        <v>' Error of MLIA  0-Inactive 1-Active ';</v>
      </c>
    </row>
    <row r="57" spans="2:22" x14ac:dyDescent="0.3">
      <c r="B57" s="421" t="s">
        <v>1721</v>
      </c>
      <c r="C57" s="358" t="s">
        <v>1247</v>
      </c>
      <c r="D57" s="359" t="s">
        <v>888</v>
      </c>
      <c r="E57" s="360" t="s">
        <v>245</v>
      </c>
      <c r="F57" s="356" t="s">
        <v>1775</v>
      </c>
      <c r="H57" s="29">
        <v>0</v>
      </c>
      <c r="I57" s="29"/>
      <c r="J57" s="29">
        <v>0</v>
      </c>
      <c r="K57" s="29">
        <v>3</v>
      </c>
      <c r="L57" s="30" t="s">
        <v>1777</v>
      </c>
      <c r="M57" s="2" t="str">
        <f t="shared" ref="M57:M97" si="35">"'"&amp;C57&amp;"'"&amp;","</f>
        <v>'CcMode',</v>
      </c>
      <c r="N57" s="2" t="str">
        <f t="shared" si="33"/>
        <v xml:space="preserve">                      </v>
      </c>
      <c r="O57" s="2" t="str">
        <f t="shared" ref="O57:O97" si="36">"'"&amp;F57&amp;"',"</f>
        <v>'uint8',</v>
      </c>
      <c r="P57" s="2" t="str">
        <f t="shared" si="34"/>
        <v>0,</v>
      </c>
      <c r="Q57" s="2"/>
      <c r="R57" s="2"/>
      <c r="S57" s="2"/>
      <c r="T57" s="4"/>
      <c r="U57" s="2"/>
      <c r="V57" s="23"/>
    </row>
    <row r="58" spans="2:22" x14ac:dyDescent="0.3">
      <c r="B58" s="421" t="s">
        <v>1721</v>
      </c>
      <c r="C58" s="367" t="s">
        <v>216</v>
      </c>
      <c r="D58" s="368" t="s">
        <v>896</v>
      </c>
      <c r="E58" s="360" t="s">
        <v>244</v>
      </c>
      <c r="F58" s="356" t="s">
        <v>1775</v>
      </c>
      <c r="H58" s="29">
        <v>0</v>
      </c>
      <c r="I58" s="29"/>
      <c r="J58" s="29">
        <v>0</v>
      </c>
      <c r="K58" s="29">
        <v>1</v>
      </c>
      <c r="L58" s="29" t="s">
        <v>1777</v>
      </c>
      <c r="M58" s="2" t="str">
        <f t="shared" si="35"/>
        <v>'CcBrakeStandStReq',</v>
      </c>
      <c r="N58" s="2" t="str">
        <f t="shared" si="33"/>
        <v xml:space="preserve">           </v>
      </c>
      <c r="O58" s="2" t="str">
        <f t="shared" si="36"/>
        <v>'uint8',</v>
      </c>
      <c r="P58" s="2" t="str">
        <f t="shared" si="34"/>
        <v>0,</v>
      </c>
      <c r="Q58" s="2"/>
      <c r="R58" s="2" t="str">
        <f t="shared" ref="R58:R63" si="37">"["&amp;J58&amp;", "&amp;LEFT(K58,7)&amp;"]"&amp;","</f>
        <v>[0, 1],</v>
      </c>
      <c r="S58" s="2" t="str">
        <f t="shared" si="8"/>
        <v xml:space="preserve">        </v>
      </c>
      <c r="T58" s="4" t="str">
        <f>IF(L58="[]","''",(IF(L58="-","''",L58)))&amp;","</f>
        <v>'',</v>
      </c>
      <c r="U58" s="2" t="str">
        <f t="shared" si="32"/>
        <v xml:space="preserve">      </v>
      </c>
      <c r="V58" s="23" t="str">
        <f>"'"&amp;IF(E58="[]","-"," "&amp;(CLEAN(E58))&amp;" ")&amp;"'"&amp;";"</f>
        <v>' Cruise is requesting a car hold: 0- No Req 1-Request ';</v>
      </c>
    </row>
    <row r="59" spans="2:22" x14ac:dyDescent="0.3">
      <c r="B59" s="421" t="s">
        <v>1721</v>
      </c>
      <c r="C59" s="367" t="s">
        <v>218</v>
      </c>
      <c r="D59" s="369" t="s">
        <v>889</v>
      </c>
      <c r="E59" s="360" t="s">
        <v>246</v>
      </c>
      <c r="F59" s="356" t="s">
        <v>1775</v>
      </c>
      <c r="H59" s="29">
        <v>0</v>
      </c>
      <c r="I59" s="29"/>
      <c r="J59" s="29">
        <v>0</v>
      </c>
      <c r="K59" s="29">
        <v>1</v>
      </c>
      <c r="L59" s="29" t="s">
        <v>1777</v>
      </c>
      <c r="M59" s="2" t="str">
        <f t="shared" si="35"/>
        <v>'CcBrakeReleaseReq',</v>
      </c>
      <c r="N59" s="2" t="str">
        <f t="shared" si="33"/>
        <v xml:space="preserve">           </v>
      </c>
      <c r="O59" s="2" t="str">
        <f t="shared" si="36"/>
        <v>'uint8',</v>
      </c>
      <c r="P59" s="2" t="str">
        <f t="shared" si="34"/>
        <v>0,</v>
      </c>
      <c r="Q59" s="2"/>
      <c r="R59" s="2" t="str">
        <f t="shared" si="37"/>
        <v>[0, 1],</v>
      </c>
      <c r="S59" s="2" t="str">
        <f t="shared" si="8"/>
        <v xml:space="preserve">        </v>
      </c>
      <c r="T59" s="4" t="str">
        <f>IF(L59="[]","''",(IF(L59="-","''",L59)))&amp;","</f>
        <v>'',</v>
      </c>
      <c r="U59" s="2" t="str">
        <f t="shared" si="32"/>
        <v xml:space="preserve">      </v>
      </c>
      <c r="V59" s="23" t="str">
        <f>"'"&amp;IF(E59="[]","-"," "&amp;(CLEAN(E59))&amp;" ")&amp;"'"&amp;";"</f>
        <v>' Cruise is requesting to start the car: 0- No Req 1-Request ';</v>
      </c>
    </row>
    <row r="60" spans="2:22" s="8" customFormat="1" x14ac:dyDescent="0.3">
      <c r="B60" s="421" t="s">
        <v>1721</v>
      </c>
      <c r="C60" s="370" t="s">
        <v>257</v>
      </c>
      <c r="D60" s="369" t="s">
        <v>897</v>
      </c>
      <c r="E60" s="360" t="s">
        <v>243</v>
      </c>
      <c r="F60" s="356" t="s">
        <v>1775</v>
      </c>
      <c r="G60" s="356"/>
      <c r="H60" s="29">
        <v>0</v>
      </c>
      <c r="I60" s="29"/>
      <c r="J60" s="29">
        <v>0</v>
      </c>
      <c r="K60" s="29">
        <v>1</v>
      </c>
      <c r="L60" s="29" t="s">
        <v>1777</v>
      </c>
      <c r="M60" s="2" t="str">
        <f t="shared" si="35"/>
        <v>'CcDecelReqFlag',</v>
      </c>
      <c r="N60" s="2" t="str">
        <f t="shared" si="33"/>
        <v xml:space="preserve">              </v>
      </c>
      <c r="O60" s="2" t="str">
        <f t="shared" si="36"/>
        <v>'uint8',</v>
      </c>
      <c r="P60" s="2" t="str">
        <f t="shared" si="34"/>
        <v>0,</v>
      </c>
      <c r="Q60" s="2"/>
      <c r="R60" s="2" t="str">
        <f t="shared" si="37"/>
        <v>[0, 1],</v>
      </c>
      <c r="S60" s="2" t="str">
        <f t="shared" si="8"/>
        <v xml:space="preserve">        </v>
      </c>
      <c r="T60" s="4" t="str">
        <f>IF(L60="[]","''",(IF(L60="-","''",L60)))&amp;","</f>
        <v>'',</v>
      </c>
      <c r="U60" s="2" t="str">
        <f>REPT(" ", (9-LEN(T60)))</f>
        <v xml:space="preserve">      </v>
      </c>
      <c r="V60" s="23" t="str">
        <f>"'"&amp;IF(E60="[]","-"," "&amp;(CLEAN(E60))&amp;" ")&amp;"'"&amp;";"</f>
        <v>' Cruise is requesting to implement deceleration: 0- No Req 1-Request ';</v>
      </c>
    </row>
    <row r="61" spans="2:22" s="8" customFormat="1" x14ac:dyDescent="0.3">
      <c r="B61" s="421" t="s">
        <v>1721</v>
      </c>
      <c r="C61" s="367" t="s">
        <v>219</v>
      </c>
      <c r="D61" s="380" t="s">
        <v>2604</v>
      </c>
      <c r="E61" s="27" t="s">
        <v>268</v>
      </c>
      <c r="F61" s="356" t="s">
        <v>1775</v>
      </c>
      <c r="G61" s="356"/>
      <c r="H61" s="29">
        <v>0</v>
      </c>
      <c r="I61" s="29"/>
      <c r="J61" s="29">
        <v>0</v>
      </c>
      <c r="K61" s="29">
        <v>1</v>
      </c>
      <c r="L61" s="29" t="s">
        <v>1777</v>
      </c>
      <c r="M61" s="2" t="str">
        <f t="shared" si="35"/>
        <v>'CcFuncError',</v>
      </c>
      <c r="N61" s="2" t="str">
        <f t="shared" si="33"/>
        <v xml:space="preserve">                 </v>
      </c>
      <c r="O61" s="2" t="str">
        <f t="shared" si="36"/>
        <v>'uint8',</v>
      </c>
      <c r="P61" s="2" t="str">
        <f t="shared" si="34"/>
        <v>0,</v>
      </c>
      <c r="Q61" s="2"/>
      <c r="R61" s="2" t="str">
        <f t="shared" si="37"/>
        <v>[0, 1],</v>
      </c>
      <c r="S61" s="2" t="str">
        <f t="shared" si="8"/>
        <v xml:space="preserve">        </v>
      </c>
      <c r="T61" s="4" t="str">
        <f>IF(L61="[]","''",(IF(L61="-","''",L61)))&amp;","</f>
        <v>'',</v>
      </c>
      <c r="U61" s="2" t="str">
        <f>REPT(" ", (9-LEN(T61)))</f>
        <v xml:space="preserve">      </v>
      </c>
      <c r="V61" s="23" t="str">
        <f>"'"&amp;IF(E61="[]","-"," "&amp;(CLEAN(E61))&amp;" ")&amp;"'"&amp;";"</f>
        <v>' Error symbol of CC 0=Inactive 1=Active ';</v>
      </c>
    </row>
    <row r="62" spans="2:22" s="8" customFormat="1" x14ac:dyDescent="0.3">
      <c r="B62" s="421" t="s">
        <v>1721</v>
      </c>
      <c r="C62" s="364" t="s">
        <v>278</v>
      </c>
      <c r="D62" s="381" t="s">
        <v>911</v>
      </c>
      <c r="E62" s="229" t="s">
        <v>282</v>
      </c>
      <c r="F62" s="356" t="s">
        <v>1775</v>
      </c>
      <c r="G62" s="356"/>
      <c r="H62" s="29">
        <v>0</v>
      </c>
      <c r="I62" s="29"/>
      <c r="J62" s="29">
        <v>0</v>
      </c>
      <c r="K62" s="29">
        <v>1</v>
      </c>
      <c r="L62" s="29" t="s">
        <v>1777</v>
      </c>
      <c r="M62" s="2" t="str">
        <f t="shared" si="35"/>
        <v>'AebMode',</v>
      </c>
      <c r="N62" s="2" t="str">
        <f t="shared" si="33"/>
        <v xml:space="preserve">                     </v>
      </c>
      <c r="O62" s="2" t="str">
        <f t="shared" si="36"/>
        <v>'uint8',</v>
      </c>
      <c r="P62" s="2" t="str">
        <f t="shared" si="34"/>
        <v>0,</v>
      </c>
      <c r="Q62" s="2"/>
      <c r="R62" s="2" t="str">
        <f t="shared" si="37"/>
        <v>[0, 1],</v>
      </c>
      <c r="S62" s="2" t="str">
        <f t="shared" si="8"/>
        <v xml:space="preserve">        </v>
      </c>
      <c r="T62" s="4" t="str">
        <f>IF(L62="[]","''",(IF(L62="-","''",L62)))&amp;","</f>
        <v>'',</v>
      </c>
      <c r="U62" s="2" t="str">
        <f>REPT(" ", (9-LEN(T62)))</f>
        <v xml:space="preserve">      </v>
      </c>
      <c r="V62" s="23" t="str">
        <f>"'"&amp;IF(E62="[]","-"," "&amp;(CLEAN(E62))&amp;" ")&amp;"'"&amp;";"</f>
        <v>' Mode of emergency braking  ';</v>
      </c>
    </row>
    <row r="63" spans="2:22" s="8" customFormat="1" x14ac:dyDescent="0.3">
      <c r="B63" s="421" t="s">
        <v>1721</v>
      </c>
      <c r="C63" s="364" t="s">
        <v>128</v>
      </c>
      <c r="D63" s="381" t="s">
        <v>898</v>
      </c>
      <c r="E63" s="27" t="s">
        <v>247</v>
      </c>
      <c r="F63" s="356" t="s">
        <v>1775</v>
      </c>
      <c r="G63" s="356"/>
      <c r="H63" s="29">
        <v>0</v>
      </c>
      <c r="I63" s="29"/>
      <c r="J63" s="29">
        <v>0</v>
      </c>
      <c r="K63" s="29">
        <v>1</v>
      </c>
      <c r="L63" s="29" t="s">
        <v>1777</v>
      </c>
      <c r="M63" s="2" t="str">
        <f t="shared" si="35"/>
        <v>'AebDecelReqFlag',</v>
      </c>
      <c r="N63" s="2" t="str">
        <f t="shared" si="33"/>
        <v xml:space="preserve">             </v>
      </c>
      <c r="O63" s="2" t="str">
        <f t="shared" si="36"/>
        <v>'uint8',</v>
      </c>
      <c r="P63" s="2" t="str">
        <f t="shared" si="34"/>
        <v>0,</v>
      </c>
      <c r="Q63" s="2"/>
      <c r="R63" s="1" t="str">
        <f t="shared" si="37"/>
        <v>[0, 1],</v>
      </c>
      <c r="S63" s="1" t="str">
        <f t="shared" si="8"/>
        <v xml:space="preserve">        </v>
      </c>
      <c r="T63" s="4"/>
      <c r="U63" s="2"/>
      <c r="V63" s="23"/>
    </row>
    <row r="64" spans="2:22" s="8" customFormat="1" x14ac:dyDescent="0.3">
      <c r="B64" s="421" t="s">
        <v>1721</v>
      </c>
      <c r="C64" s="364" t="s">
        <v>2661</v>
      </c>
      <c r="D64" s="372" t="s">
        <v>912</v>
      </c>
      <c r="E64" s="27" t="s">
        <v>2603</v>
      </c>
      <c r="F64" s="356" t="s">
        <v>1775</v>
      </c>
      <c r="G64" s="356"/>
      <c r="H64" s="29">
        <v>0</v>
      </c>
      <c r="I64" s="29"/>
      <c r="J64" s="29">
        <v>0</v>
      </c>
      <c r="K64" s="29">
        <v>1</v>
      </c>
      <c r="L64" s="29" t="s">
        <v>1777</v>
      </c>
      <c r="M64" s="2" t="str">
        <f t="shared" si="35"/>
        <v>'AebRdaStandReq',</v>
      </c>
      <c r="N64" s="2" t="str">
        <f t="shared" si="33"/>
        <v xml:space="preserve">              </v>
      </c>
      <c r="O64" s="2" t="str">
        <f t="shared" si="36"/>
        <v>'uint8',</v>
      </c>
      <c r="P64" s="2" t="str">
        <f t="shared" si="34"/>
        <v>0,</v>
      </c>
      <c r="Q64" s="2"/>
      <c r="R64" s="1"/>
      <c r="S64" s="1"/>
      <c r="T64" s="4"/>
      <c r="U64" s="2"/>
      <c r="V64" s="23"/>
    </row>
    <row r="65" spans="2:22" s="8" customFormat="1" x14ac:dyDescent="0.3">
      <c r="B65" s="421" t="s">
        <v>1721</v>
      </c>
      <c r="C65" s="364" t="s">
        <v>220</v>
      </c>
      <c r="D65" s="383" t="s">
        <v>913</v>
      </c>
      <c r="E65" s="27" t="s">
        <v>285</v>
      </c>
      <c r="F65" s="356" t="s">
        <v>1775</v>
      </c>
      <c r="G65" s="356"/>
      <c r="H65" s="29">
        <v>0</v>
      </c>
      <c r="I65" s="29"/>
      <c r="J65" s="29">
        <v>0</v>
      </c>
      <c r="K65" s="29">
        <v>1</v>
      </c>
      <c r="L65" s="29" t="s">
        <v>1777</v>
      </c>
      <c r="M65" s="2" t="str">
        <f t="shared" si="35"/>
        <v>'AebFuncError',</v>
      </c>
      <c r="N65" s="2" t="str">
        <f t="shared" si="33"/>
        <v xml:space="preserve">                </v>
      </c>
      <c r="O65" s="2" t="str">
        <f t="shared" si="36"/>
        <v>'uint8',</v>
      </c>
      <c r="P65" s="2" t="str">
        <f t="shared" si="34"/>
        <v>0,</v>
      </c>
      <c r="Q65" s="2"/>
      <c r="R65" s="1"/>
      <c r="S65" s="1"/>
      <c r="T65" s="4"/>
      <c r="U65" s="2"/>
      <c r="V65" s="23"/>
    </row>
    <row r="66" spans="2:22" s="8" customFormat="1" x14ac:dyDescent="0.3">
      <c r="B66" s="422" t="s">
        <v>1721</v>
      </c>
      <c r="C66" s="364" t="s">
        <v>215</v>
      </c>
      <c r="D66" s="369" t="s">
        <v>960</v>
      </c>
      <c r="E66" s="27" t="s">
        <v>205</v>
      </c>
      <c r="F66" s="356" t="s">
        <v>1775</v>
      </c>
      <c r="G66" s="356"/>
      <c r="H66" s="29">
        <v>0</v>
      </c>
      <c r="I66" s="29"/>
      <c r="J66" s="29">
        <v>0</v>
      </c>
      <c r="K66" s="29">
        <v>255</v>
      </c>
      <c r="L66" s="29" t="s">
        <v>1777</v>
      </c>
      <c r="M66" s="2" t="str">
        <f t="shared" si="35"/>
        <v>'AfsBrakeJerkLevel',</v>
      </c>
      <c r="N66" s="2" t="str">
        <f t="shared" si="33"/>
        <v xml:space="preserve">           </v>
      </c>
      <c r="O66" s="2" t="str">
        <f t="shared" si="36"/>
        <v>'uint8',</v>
      </c>
      <c r="P66" s="2" t="str">
        <f t="shared" si="34"/>
        <v>0,</v>
      </c>
      <c r="Q66" s="2"/>
      <c r="R66" s="1" t="str">
        <f>"["&amp;J66&amp;", "&amp;LEFT(K66,7)&amp;"]"&amp;","</f>
        <v>[0, 255],</v>
      </c>
      <c r="S66" s="1" t="str">
        <f t="shared" si="8"/>
        <v xml:space="preserve">      </v>
      </c>
      <c r="T66" s="4"/>
      <c r="U66" s="2"/>
      <c r="V66" s="23"/>
    </row>
    <row r="67" spans="2:22" s="8" customFormat="1" ht="28.8" x14ac:dyDescent="0.3">
      <c r="B67" s="422" t="s">
        <v>1721</v>
      </c>
      <c r="C67" s="364" t="s">
        <v>309</v>
      </c>
      <c r="D67" s="369" t="s">
        <v>961</v>
      </c>
      <c r="E67" s="229" t="s">
        <v>310</v>
      </c>
      <c r="F67" s="356" t="s">
        <v>1775</v>
      </c>
      <c r="G67" s="356"/>
      <c r="H67" s="29">
        <v>0</v>
      </c>
      <c r="I67" s="29"/>
      <c r="J67" s="29">
        <v>0</v>
      </c>
      <c r="K67" s="29">
        <v>1</v>
      </c>
      <c r="L67" s="29" t="s">
        <v>1777</v>
      </c>
      <c r="M67" s="2" t="str">
        <f t="shared" si="35"/>
        <v>'AfsBrakeJerkEn',</v>
      </c>
      <c r="N67" s="2" t="str">
        <f t="shared" si="33"/>
        <v xml:space="preserve">              </v>
      </c>
      <c r="O67" s="2" t="str">
        <f t="shared" si="36"/>
        <v>'uint8',</v>
      </c>
      <c r="P67" s="2" t="str">
        <f t="shared" si="34"/>
        <v>0,</v>
      </c>
      <c r="Q67" s="2"/>
      <c r="R67" s="1"/>
      <c r="S67" s="1"/>
      <c r="T67" s="4"/>
      <c r="U67" s="2"/>
      <c r="V67" s="23"/>
    </row>
    <row r="68" spans="2:22" s="8" customFormat="1" x14ac:dyDescent="0.3">
      <c r="B68" s="422" t="s">
        <v>1721</v>
      </c>
      <c r="C68" s="364" t="s">
        <v>217</v>
      </c>
      <c r="D68" s="369" t="s">
        <v>962</v>
      </c>
      <c r="E68" s="27" t="s">
        <v>206</v>
      </c>
      <c r="F68" s="356" t="s">
        <v>1775</v>
      </c>
      <c r="G68" s="356"/>
      <c r="H68" s="29">
        <v>0</v>
      </c>
      <c r="I68" s="29"/>
      <c r="J68" s="29">
        <v>0</v>
      </c>
      <c r="K68" s="29">
        <v>1</v>
      </c>
      <c r="L68" s="29" t="s">
        <v>1777</v>
      </c>
      <c r="M68" s="2" t="str">
        <f t="shared" si="35"/>
        <v>'AfsBrakeJerkReq',</v>
      </c>
      <c r="N68" s="2" t="str">
        <f t="shared" si="33"/>
        <v xml:space="preserve">             </v>
      </c>
      <c r="O68" s="2" t="str">
        <f t="shared" si="36"/>
        <v>'uint8',</v>
      </c>
      <c r="P68" s="2" t="str">
        <f t="shared" si="34"/>
        <v>0,</v>
      </c>
      <c r="Q68" s="2"/>
      <c r="R68" s="2" t="str">
        <f>"["&amp;J68&amp;", "&amp;LEFT(K68,7)&amp;"]"&amp;","</f>
        <v>[0, 1],</v>
      </c>
      <c r="S68" s="2" t="str">
        <f t="shared" si="8"/>
        <v xml:space="preserve">        </v>
      </c>
      <c r="T68" s="4" t="str">
        <f>IF(L68="[]","''",(IF(L68="-","''",L68)))&amp;","</f>
        <v>'',</v>
      </c>
      <c r="U68" s="2" t="str">
        <f>REPT(" ", (9-LEN(T68)))</f>
        <v xml:space="preserve">      </v>
      </c>
      <c r="V68" s="23" t="str">
        <f>"'"&amp;IF(E68="[]","-"," "&amp;(CLEAN(E68))&amp;" ")&amp;"'"&amp;";"</f>
        <v>' AFS requests a brake jerk to warn the driver in a hazardous situation ';</v>
      </c>
    </row>
    <row r="69" spans="2:22" s="8" customFormat="1" x14ac:dyDescent="0.3">
      <c r="B69" s="421" t="s">
        <v>1722</v>
      </c>
      <c r="C69" s="364" t="s">
        <v>288</v>
      </c>
      <c r="D69" s="363" t="s">
        <v>922</v>
      </c>
      <c r="E69" s="27" t="s">
        <v>295</v>
      </c>
      <c r="F69" s="356" t="s">
        <v>1775</v>
      </c>
      <c r="G69" s="356"/>
      <c r="H69" s="29">
        <v>0</v>
      </c>
      <c r="I69" s="29"/>
      <c r="J69" s="29">
        <v>0</v>
      </c>
      <c r="K69" s="29">
        <v>1</v>
      </c>
      <c r="L69" s="29" t="s">
        <v>1777</v>
      </c>
      <c r="M69" s="2" t="str">
        <f t="shared" si="35"/>
        <v>'LkaWarnSoundReq',</v>
      </c>
      <c r="N69" s="2" t="str">
        <f t="shared" si="33"/>
        <v xml:space="preserve">             </v>
      </c>
      <c r="O69" s="2" t="str">
        <f t="shared" si="36"/>
        <v>'uint8',</v>
      </c>
      <c r="P69" s="2" t="str">
        <f t="shared" si="34"/>
        <v>0,</v>
      </c>
      <c r="Q69" s="2"/>
      <c r="R69" s="2"/>
      <c r="S69" s="2"/>
      <c r="T69" s="4"/>
      <c r="U69" s="2"/>
      <c r="V69" s="23"/>
    </row>
    <row r="70" spans="2:22" x14ac:dyDescent="0.3">
      <c r="B70" s="421" t="s">
        <v>1722</v>
      </c>
      <c r="C70" s="364" t="s">
        <v>289</v>
      </c>
      <c r="D70" s="363" t="s">
        <v>920</v>
      </c>
      <c r="E70" s="27" t="s">
        <v>296</v>
      </c>
      <c r="F70" s="356" t="s">
        <v>1775</v>
      </c>
      <c r="H70" s="29">
        <v>0</v>
      </c>
      <c r="I70" s="29"/>
      <c r="J70" s="29">
        <v>0</v>
      </c>
      <c r="K70" s="29">
        <v>1</v>
      </c>
      <c r="L70" s="29" t="s">
        <v>1777</v>
      </c>
      <c r="M70" s="2" t="str">
        <f t="shared" si="35"/>
        <v>'LkaShotdownSoundReq',</v>
      </c>
      <c r="N70" s="2" t="str">
        <f t="shared" si="33"/>
        <v xml:space="preserve">         </v>
      </c>
      <c r="O70" s="2" t="str">
        <f t="shared" si="36"/>
        <v>'uint8',</v>
      </c>
      <c r="P70" s="2" t="str">
        <f t="shared" si="34"/>
        <v>0,</v>
      </c>
      <c r="Q70" s="2"/>
      <c r="R70" s="2" t="str">
        <f t="shared" ref="R70:R88" si="38">"["&amp;J70&amp;", "&amp;LEFT(K70,7)&amp;"]"&amp;","</f>
        <v>[0, 1],</v>
      </c>
      <c r="S70" s="2" t="str">
        <f t="shared" si="8"/>
        <v xml:space="preserve">        </v>
      </c>
      <c r="T70" s="4" t="str">
        <f t="shared" ref="T70:T88" si="39">IF(L70="[]","''",(IF(L70="-","''",L70)))&amp;","</f>
        <v>'',</v>
      </c>
      <c r="U70" s="2" t="str">
        <f>REPT(" ", (9-LEN(T70)))</f>
        <v xml:space="preserve">      </v>
      </c>
      <c r="V70" s="23" t="str">
        <f t="shared" ref="V70:V79" si="40">"'"&amp;IF(E70="[]","-"," "&amp;(CLEAN(E70))&amp;" ")&amp;"'"&amp;";"</f>
        <v>' Sound when function is turned off  0 - no sound  1- sound ';</v>
      </c>
    </row>
    <row r="71" spans="2:22" x14ac:dyDescent="0.3">
      <c r="B71" s="421" t="s">
        <v>1722</v>
      </c>
      <c r="C71" s="364" t="s">
        <v>290</v>
      </c>
      <c r="D71" s="363" t="s">
        <v>921</v>
      </c>
      <c r="E71" s="27" t="s">
        <v>297</v>
      </c>
      <c r="F71" s="356" t="s">
        <v>1775</v>
      </c>
      <c r="H71" s="29">
        <v>0</v>
      </c>
      <c r="I71" s="29"/>
      <c r="J71" s="29">
        <v>0</v>
      </c>
      <c r="K71" s="29">
        <v>1</v>
      </c>
      <c r="L71" s="29" t="s">
        <v>1777</v>
      </c>
      <c r="M71" s="2" t="str">
        <f t="shared" si="35"/>
        <v>'LkaWarnNotifReq',</v>
      </c>
      <c r="N71" s="2" t="str">
        <f t="shared" si="33"/>
        <v xml:space="preserve">             </v>
      </c>
      <c r="O71" s="2" t="str">
        <f t="shared" si="36"/>
        <v>'uint8',</v>
      </c>
      <c r="P71" s="2" t="str">
        <f t="shared" si="34"/>
        <v>0,</v>
      </c>
      <c r="Q71" s="2"/>
      <c r="R71" s="2" t="str">
        <f t="shared" si="38"/>
        <v>[0, 1],</v>
      </c>
      <c r="S71" s="2" t="str">
        <f t="shared" si="8"/>
        <v xml:space="preserve">        </v>
      </c>
      <c r="T71" s="4" t="str">
        <f t="shared" si="39"/>
        <v>'',</v>
      </c>
      <c r="U71" s="2" t="str">
        <f>REPT(" ", (9-LEN(T71)))</f>
        <v xml:space="preserve">      </v>
      </c>
      <c r="V71" s="23" t="str">
        <f t="shared" si="40"/>
        <v>' Notification to take the steering wheel ';</v>
      </c>
    </row>
    <row r="72" spans="2:22" x14ac:dyDescent="0.3">
      <c r="B72" s="421" t="s">
        <v>1722</v>
      </c>
      <c r="C72" s="364" t="s">
        <v>292</v>
      </c>
      <c r="D72" s="363" t="s">
        <v>919</v>
      </c>
      <c r="E72" s="27" t="s">
        <v>2586</v>
      </c>
      <c r="F72" s="356" t="s">
        <v>1775</v>
      </c>
      <c r="H72" s="29">
        <v>0</v>
      </c>
      <c r="I72" s="29"/>
      <c r="J72" s="29">
        <v>0</v>
      </c>
      <c r="K72" s="29">
        <v>1</v>
      </c>
      <c r="L72" s="29" t="s">
        <v>1777</v>
      </c>
      <c r="M72" s="2" t="str">
        <f t="shared" si="35"/>
        <v>'LkaNotifError',</v>
      </c>
      <c r="N72" s="2" t="str">
        <f t="shared" si="33"/>
        <v xml:space="preserve">               </v>
      </c>
      <c r="O72" s="2" t="str">
        <f t="shared" si="36"/>
        <v>'uint8',</v>
      </c>
      <c r="P72" s="2" t="str">
        <f t="shared" si="34"/>
        <v>0,</v>
      </c>
      <c r="Q72" s="2"/>
      <c r="R72" s="2" t="str">
        <f t="shared" si="38"/>
        <v>[0, 1],</v>
      </c>
      <c r="S72" s="2" t="str">
        <f t="shared" si="8"/>
        <v xml:space="preserve">        </v>
      </c>
      <c r="T72" s="4" t="str">
        <f t="shared" si="39"/>
        <v>'',</v>
      </c>
      <c r="U72" s="2" t="str">
        <f t="shared" ref="U72:U81" si="41">REPT(" ", (9-LEN(T72)))</f>
        <v xml:space="preserve">      </v>
      </c>
      <c r="V72" s="23" t="str">
        <f t="shared" si="40"/>
        <v>' Error notification of LKA 0=Inactive 1=Active (AEB-&gt;LKA) ';</v>
      </c>
    </row>
    <row r="73" spans="2:22" x14ac:dyDescent="0.3">
      <c r="B73" s="422" t="s">
        <v>1722</v>
      </c>
      <c r="C73" s="364" t="s">
        <v>316</v>
      </c>
      <c r="D73" s="363" t="s">
        <v>1940</v>
      </c>
      <c r="E73" s="387" t="s">
        <v>1624</v>
      </c>
      <c r="F73" s="356" t="s">
        <v>1775</v>
      </c>
      <c r="H73" s="29">
        <v>0</v>
      </c>
      <c r="I73" s="29"/>
      <c r="J73" s="29">
        <v>0</v>
      </c>
      <c r="K73" s="29">
        <v>4</v>
      </c>
      <c r="L73" s="29" t="s">
        <v>1777</v>
      </c>
      <c r="M73" s="1" t="str">
        <f t="shared" si="35"/>
        <v>'LdwMode',</v>
      </c>
      <c r="N73" s="1" t="str">
        <f t="shared" si="33"/>
        <v xml:space="preserve">                     </v>
      </c>
      <c r="O73" s="2" t="str">
        <f t="shared" si="36"/>
        <v>'uint8',</v>
      </c>
      <c r="P73" s="1" t="str">
        <f t="shared" si="34"/>
        <v>0,</v>
      </c>
      <c r="Q73" s="2"/>
      <c r="R73" s="2" t="str">
        <f t="shared" si="38"/>
        <v>[0, 4],</v>
      </c>
      <c r="S73" s="2" t="str">
        <f t="shared" si="8"/>
        <v xml:space="preserve">        </v>
      </c>
      <c r="T73" s="4" t="str">
        <f t="shared" si="39"/>
        <v>'',</v>
      </c>
      <c r="U73" s="2" t="str">
        <f t="shared" si="41"/>
        <v xml:space="preserve">      </v>
      </c>
      <c r="V73" s="23" t="str">
        <f t="shared" si="40"/>
        <v>' Mode of Lane Departure Warning 0-Off  1- StandBy 2-Active 3 - ActiveLeft 4 - ActiveRight ';</v>
      </c>
    </row>
    <row r="74" spans="2:22" x14ac:dyDescent="0.3">
      <c r="B74" s="422" t="s">
        <v>1722</v>
      </c>
      <c r="C74" s="364" t="s">
        <v>318</v>
      </c>
      <c r="D74" s="363" t="s">
        <v>940</v>
      </c>
      <c r="E74" s="387" t="s">
        <v>325</v>
      </c>
      <c r="F74" s="356" t="s">
        <v>1775</v>
      </c>
      <c r="H74" s="29">
        <v>0</v>
      </c>
      <c r="I74" s="29"/>
      <c r="J74" s="29">
        <v>0</v>
      </c>
      <c r="K74" s="29">
        <v>1</v>
      </c>
      <c r="L74" s="29" t="s">
        <v>1777</v>
      </c>
      <c r="M74" s="1" t="str">
        <f t="shared" si="35"/>
        <v>'LdwLeftLaneWarnReq',</v>
      </c>
      <c r="N74" s="1" t="str">
        <f t="shared" si="33"/>
        <v xml:space="preserve">          </v>
      </c>
      <c r="O74" s="2" t="str">
        <f t="shared" si="36"/>
        <v>'uint8',</v>
      </c>
      <c r="P74" s="1" t="str">
        <f t="shared" si="34"/>
        <v>0,</v>
      </c>
      <c r="Q74" s="2"/>
      <c r="R74" s="2" t="str">
        <f t="shared" si="38"/>
        <v>[0, 1],</v>
      </c>
      <c r="S74" s="2" t="str">
        <f t="shared" si="8"/>
        <v xml:space="preserve">        </v>
      </c>
      <c r="T74" s="4" t="str">
        <f t="shared" si="39"/>
        <v>'',</v>
      </c>
      <c r="U74" s="2" t="str">
        <f t="shared" si="41"/>
        <v xml:space="preserve">      </v>
      </c>
      <c r="V74" s="23" t="str">
        <f t="shared" si="40"/>
        <v>' LDW is requesting warning notification Left line: 0- No Req 1-Request ';</v>
      </c>
    </row>
    <row r="75" spans="2:22" x14ac:dyDescent="0.3">
      <c r="B75" s="422" t="s">
        <v>1722</v>
      </c>
      <c r="C75" s="364" t="s">
        <v>319</v>
      </c>
      <c r="D75" s="363" t="s">
        <v>939</v>
      </c>
      <c r="E75" s="387" t="s">
        <v>326</v>
      </c>
      <c r="F75" s="356" t="s">
        <v>1775</v>
      </c>
      <c r="H75" s="29">
        <v>0</v>
      </c>
      <c r="I75" s="29"/>
      <c r="J75" s="29">
        <v>0</v>
      </c>
      <c r="K75" s="29">
        <v>1</v>
      </c>
      <c r="L75" s="29" t="s">
        <v>1777</v>
      </c>
      <c r="M75" s="1" t="str">
        <f t="shared" si="35"/>
        <v>'LdwRightLaneWarnReq',</v>
      </c>
      <c r="N75" s="1" t="str">
        <f t="shared" si="33"/>
        <v xml:space="preserve">         </v>
      </c>
      <c r="O75" s="2" t="str">
        <f t="shared" si="36"/>
        <v>'uint8',</v>
      </c>
      <c r="P75" s="1" t="str">
        <f t="shared" si="34"/>
        <v>0,</v>
      </c>
      <c r="Q75" s="2"/>
      <c r="R75" s="2" t="str">
        <f t="shared" si="38"/>
        <v>[0, 1],</v>
      </c>
      <c r="S75" s="2" t="str">
        <f t="shared" si="8"/>
        <v xml:space="preserve">        </v>
      </c>
      <c r="T75" s="4" t="str">
        <f t="shared" si="39"/>
        <v>'',</v>
      </c>
      <c r="U75" s="2" t="str">
        <f t="shared" si="41"/>
        <v xml:space="preserve">      </v>
      </c>
      <c r="V75" s="23" t="str">
        <f t="shared" si="40"/>
        <v>' LDW is requesting warning notification Right line: 0- No Req 1-Request ';</v>
      </c>
    </row>
    <row r="76" spans="2:22" x14ac:dyDescent="0.3">
      <c r="B76" s="422" t="s">
        <v>1722</v>
      </c>
      <c r="C76" s="364" t="s">
        <v>1625</v>
      </c>
      <c r="D76" s="363" t="s">
        <v>1943</v>
      </c>
      <c r="E76" s="387" t="s">
        <v>1626</v>
      </c>
      <c r="F76" s="356" t="s">
        <v>1775</v>
      </c>
      <c r="H76" s="29">
        <v>0</v>
      </c>
      <c r="I76" s="29"/>
      <c r="J76" s="29">
        <v>0</v>
      </c>
      <c r="K76" s="29">
        <v>1</v>
      </c>
      <c r="L76" s="29" t="s">
        <v>1777</v>
      </c>
      <c r="M76" s="1" t="str">
        <f t="shared" si="35"/>
        <v>'LdpLeftLaneWarnReq',</v>
      </c>
      <c r="N76" s="1" t="str">
        <f t="shared" si="33"/>
        <v xml:space="preserve">          </v>
      </c>
      <c r="O76" s="2" t="str">
        <f t="shared" si="36"/>
        <v>'uint8',</v>
      </c>
      <c r="P76" s="1" t="str">
        <f t="shared" si="34"/>
        <v>0,</v>
      </c>
      <c r="Q76" s="2"/>
      <c r="R76" s="2" t="str">
        <f t="shared" si="38"/>
        <v>[0, 1],</v>
      </c>
      <c r="S76" s="2" t="str">
        <f t="shared" si="8"/>
        <v xml:space="preserve">        </v>
      </c>
      <c r="T76" s="4" t="str">
        <f t="shared" si="39"/>
        <v>'',</v>
      </c>
      <c r="U76" s="2" t="str">
        <f t="shared" si="41"/>
        <v xml:space="preserve">      </v>
      </c>
      <c r="V76" s="23" t="str">
        <f t="shared" si="40"/>
        <v>' LDP is requesting warning notification Left line: 0- No Req 1-Request ';</v>
      </c>
    </row>
    <row r="77" spans="2:22" x14ac:dyDescent="0.3">
      <c r="B77" s="422" t="s">
        <v>1722</v>
      </c>
      <c r="C77" s="364" t="s">
        <v>1627</v>
      </c>
      <c r="D77" s="363" t="s">
        <v>1944</v>
      </c>
      <c r="E77" s="387" t="s">
        <v>1628</v>
      </c>
      <c r="F77" s="356" t="s">
        <v>1775</v>
      </c>
      <c r="H77" s="29">
        <v>0</v>
      </c>
      <c r="I77" s="29"/>
      <c r="J77" s="29">
        <v>0</v>
      </c>
      <c r="K77" s="29">
        <v>1</v>
      </c>
      <c r="L77" s="29" t="s">
        <v>1777</v>
      </c>
      <c r="M77" s="1" t="str">
        <f t="shared" si="35"/>
        <v>'LdpRightLaneWarnReq',</v>
      </c>
      <c r="N77" s="1" t="str">
        <f t="shared" si="33"/>
        <v xml:space="preserve">         </v>
      </c>
      <c r="O77" s="2" t="str">
        <f t="shared" si="36"/>
        <v>'uint8',</v>
      </c>
      <c r="P77" s="1" t="str">
        <f t="shared" si="34"/>
        <v>0,</v>
      </c>
      <c r="Q77" s="2"/>
      <c r="R77" s="2" t="str">
        <f t="shared" si="38"/>
        <v>[0, 1],</v>
      </c>
      <c r="S77" s="2" t="str">
        <f t="shared" si="8"/>
        <v xml:space="preserve">        </v>
      </c>
      <c r="T77" s="4" t="str">
        <f t="shared" si="39"/>
        <v>'',</v>
      </c>
      <c r="U77" s="2" t="str">
        <f t="shared" si="41"/>
        <v xml:space="preserve">      </v>
      </c>
      <c r="V77" s="23" t="str">
        <f t="shared" si="40"/>
        <v>' LDP is requesting warning notification Right line: 0- No Req 1-Request ';</v>
      </c>
    </row>
    <row r="78" spans="2:22" ht="13.5" customHeight="1" x14ac:dyDescent="0.3">
      <c r="B78" s="422" t="s">
        <v>1722</v>
      </c>
      <c r="C78" s="364" t="s">
        <v>320</v>
      </c>
      <c r="D78" s="363" t="s">
        <v>938</v>
      </c>
      <c r="E78" s="387" t="s">
        <v>327</v>
      </c>
      <c r="F78" s="356" t="s">
        <v>1775</v>
      </c>
      <c r="H78" s="29">
        <v>0</v>
      </c>
      <c r="I78" s="29"/>
      <c r="J78" s="29">
        <v>0</v>
      </c>
      <c r="K78" s="29">
        <v>1</v>
      </c>
      <c r="L78" s="29" t="s">
        <v>1777</v>
      </c>
      <c r="M78" s="1" t="str">
        <f t="shared" si="35"/>
        <v>'LdwSoundReq',</v>
      </c>
      <c r="N78" s="1" t="str">
        <f t="shared" si="33"/>
        <v xml:space="preserve">                 </v>
      </c>
      <c r="O78" s="2" t="str">
        <f t="shared" si="36"/>
        <v>'uint8',</v>
      </c>
      <c r="P78" s="1" t="str">
        <f t="shared" si="34"/>
        <v>0,</v>
      </c>
      <c r="Q78" s="2"/>
      <c r="R78" s="2" t="str">
        <f t="shared" si="38"/>
        <v>[0, 1],</v>
      </c>
      <c r="S78" s="2" t="str">
        <f t="shared" ref="S78:S122" si="42">REPT(" ", (15-LEN(R78)))</f>
        <v xml:space="preserve">        </v>
      </c>
      <c r="T78" s="4" t="str">
        <f t="shared" si="39"/>
        <v>'',</v>
      </c>
      <c r="U78" s="2" t="str">
        <f t="shared" si="41"/>
        <v xml:space="preserve">      </v>
      </c>
      <c r="V78" s="23" t="str">
        <f t="shared" si="40"/>
        <v>' LDW is requesting warning sound: 0- No Req 1-Request ';</v>
      </c>
    </row>
    <row r="79" spans="2:22" x14ac:dyDescent="0.3">
      <c r="B79" s="422" t="s">
        <v>1722</v>
      </c>
      <c r="C79" s="364" t="s">
        <v>1629</v>
      </c>
      <c r="D79" s="363" t="s">
        <v>2611</v>
      </c>
      <c r="E79" s="27" t="s">
        <v>1630</v>
      </c>
      <c r="F79" s="356" t="s">
        <v>1775</v>
      </c>
      <c r="H79" s="29">
        <v>0</v>
      </c>
      <c r="I79" s="29"/>
      <c r="J79" s="29">
        <v>0</v>
      </c>
      <c r="K79" s="29">
        <v>1</v>
      </c>
      <c r="L79" s="29" t="s">
        <v>1777</v>
      </c>
      <c r="M79" s="1" t="str">
        <f t="shared" si="35"/>
        <v>'LdpNotifError',</v>
      </c>
      <c r="N79" s="1" t="str">
        <f t="shared" si="33"/>
        <v xml:space="preserve">               </v>
      </c>
      <c r="O79" s="2" t="str">
        <f t="shared" si="36"/>
        <v>'uint8',</v>
      </c>
      <c r="P79" s="1" t="str">
        <f t="shared" si="34"/>
        <v>0,</v>
      </c>
      <c r="Q79" s="2"/>
      <c r="R79" s="2" t="str">
        <f t="shared" si="38"/>
        <v>[0, 1],</v>
      </c>
      <c r="S79" s="2" t="str">
        <f t="shared" si="42"/>
        <v xml:space="preserve">        </v>
      </c>
      <c r="T79" s="4" t="str">
        <f t="shared" si="39"/>
        <v>'',</v>
      </c>
      <c r="U79" s="2" t="str">
        <f t="shared" si="41"/>
        <v xml:space="preserve">      </v>
      </c>
      <c r="V79" s="23" t="str">
        <f t="shared" si="40"/>
        <v>' Error notification of LDP 0=Inactive 1=Active ';</v>
      </c>
    </row>
    <row r="80" spans="2:22" x14ac:dyDescent="0.3">
      <c r="B80" s="422" t="s">
        <v>1722</v>
      </c>
      <c r="C80" s="364" t="s">
        <v>322</v>
      </c>
      <c r="D80" s="363" t="s">
        <v>2612</v>
      </c>
      <c r="E80" s="387" t="s">
        <v>2273</v>
      </c>
      <c r="F80" s="356" t="s">
        <v>1775</v>
      </c>
      <c r="H80" s="29">
        <v>0</v>
      </c>
      <c r="I80" s="29"/>
      <c r="J80" s="29">
        <v>0</v>
      </c>
      <c r="K80" s="29">
        <v>1</v>
      </c>
      <c r="L80" s="29" t="s">
        <v>1777</v>
      </c>
      <c r="M80" s="1" t="str">
        <f t="shared" si="35"/>
        <v>'LdwNotifError',</v>
      </c>
      <c r="N80" s="1" t="str">
        <f t="shared" si="33"/>
        <v xml:space="preserve">               </v>
      </c>
      <c r="O80" s="2" t="str">
        <f t="shared" si="36"/>
        <v>'uint8',</v>
      </c>
      <c r="P80" s="1" t="str">
        <f t="shared" si="34"/>
        <v>0,</v>
      </c>
      <c r="Q80" s="2"/>
      <c r="R80" s="1" t="str">
        <f t="shared" si="38"/>
        <v>[0, 1],</v>
      </c>
      <c r="S80" s="1" t="str">
        <f t="shared" si="42"/>
        <v xml:space="preserve">        </v>
      </c>
      <c r="T80" s="4" t="str">
        <f t="shared" si="39"/>
        <v>'',</v>
      </c>
      <c r="U80" s="1" t="str">
        <f t="shared" si="41"/>
        <v xml:space="preserve">      </v>
      </c>
      <c r="V80" s="23"/>
    </row>
    <row r="81" spans="2:43" x14ac:dyDescent="0.3">
      <c r="B81" s="422" t="s">
        <v>1722</v>
      </c>
      <c r="C81" s="364" t="s">
        <v>328</v>
      </c>
      <c r="D81" s="385" t="s">
        <v>2789</v>
      </c>
      <c r="E81" s="27" t="s">
        <v>339</v>
      </c>
      <c r="F81" s="356" t="s">
        <v>1775</v>
      </c>
      <c r="H81" s="29">
        <v>0</v>
      </c>
      <c r="I81" s="29"/>
      <c r="J81" s="29">
        <v>0</v>
      </c>
      <c r="K81" s="29">
        <v>2</v>
      </c>
      <c r="L81" s="29" t="s">
        <v>1777</v>
      </c>
      <c r="M81" s="2" t="str">
        <f t="shared" si="35"/>
        <v>'LccMode',</v>
      </c>
      <c r="N81" s="2" t="str">
        <f t="shared" si="33"/>
        <v xml:space="preserve">                     </v>
      </c>
      <c r="O81" s="2" t="str">
        <f t="shared" si="36"/>
        <v>'uint8',</v>
      </c>
      <c r="P81" s="2" t="str">
        <f t="shared" si="34"/>
        <v>0,</v>
      </c>
      <c r="Q81" s="2"/>
      <c r="R81" s="2" t="str">
        <f t="shared" si="38"/>
        <v>[0, 2],</v>
      </c>
      <c r="S81" s="2" t="str">
        <f t="shared" si="42"/>
        <v xml:space="preserve">        </v>
      </c>
      <c r="T81" s="4" t="str">
        <f t="shared" si="39"/>
        <v>'',</v>
      </c>
      <c r="U81" s="2" t="str">
        <f t="shared" si="41"/>
        <v xml:space="preserve">      </v>
      </c>
      <c r="V81" s="23" t="str">
        <f t="shared" ref="V81:V113" si="43">"'"&amp;IF(E81="[]","-"," "&amp;(CLEAN(E81))&amp;" ")&amp;"'"&amp;";"</f>
        <v>' Mode of Lane Change Control 0-Off  1- StandBy 2-Active ';</v>
      </c>
    </row>
    <row r="82" spans="2:43" x14ac:dyDescent="0.3">
      <c r="B82" s="422" t="s">
        <v>1722</v>
      </c>
      <c r="C82" s="364" t="s">
        <v>330</v>
      </c>
      <c r="D82" s="363" t="s">
        <v>950</v>
      </c>
      <c r="E82" s="27" t="s">
        <v>341</v>
      </c>
      <c r="F82" s="356" t="s">
        <v>1775</v>
      </c>
      <c r="H82" s="29">
        <v>0</v>
      </c>
      <c r="I82" s="29"/>
      <c r="J82" s="29">
        <v>0</v>
      </c>
      <c r="K82" s="29">
        <v>1</v>
      </c>
      <c r="L82" s="29" t="s">
        <v>1777</v>
      </c>
      <c r="M82" s="2" t="str">
        <f t="shared" si="35"/>
        <v>'DowMode',</v>
      </c>
      <c r="N82" s="2" t="str">
        <f t="shared" si="33"/>
        <v xml:space="preserve">                     </v>
      </c>
      <c r="O82" s="2" t="str">
        <f t="shared" si="36"/>
        <v>'uint8',</v>
      </c>
      <c r="P82" s="2" t="str">
        <f t="shared" si="34"/>
        <v>0,</v>
      </c>
      <c r="Q82" s="2"/>
      <c r="R82" s="2" t="str">
        <f t="shared" si="38"/>
        <v>[0, 1],</v>
      </c>
      <c r="S82" s="2" t="str">
        <f t="shared" si="42"/>
        <v xml:space="preserve">        </v>
      </c>
      <c r="T82" s="4" t="str">
        <f t="shared" si="39"/>
        <v>'',</v>
      </c>
      <c r="U82" s="2" t="str">
        <f>REPT(" ", (9-LEN(T82)))</f>
        <v xml:space="preserve">      </v>
      </c>
      <c r="V82" s="23" t="str">
        <f t="shared" si="43"/>
        <v>' Mode of Door Open Warning  0-Off 1-Active ';</v>
      </c>
    </row>
    <row r="83" spans="2:43" x14ac:dyDescent="0.3">
      <c r="B83" s="422" t="s">
        <v>1722</v>
      </c>
      <c r="C83" s="364" t="s">
        <v>331</v>
      </c>
      <c r="D83" s="385" t="s">
        <v>948</v>
      </c>
      <c r="E83" s="27" t="s">
        <v>3234</v>
      </c>
      <c r="F83" s="356" t="s">
        <v>1775</v>
      </c>
      <c r="H83" s="29">
        <v>0</v>
      </c>
      <c r="I83" s="29"/>
      <c r="J83" s="29">
        <v>0</v>
      </c>
      <c r="K83" s="29">
        <v>1</v>
      </c>
      <c r="L83" s="29" t="s">
        <v>1777</v>
      </c>
      <c r="M83" s="2" t="str">
        <f t="shared" si="35"/>
        <v>'LccLeftLedReq',</v>
      </c>
      <c r="N83" s="2" t="str">
        <f t="shared" si="33"/>
        <v xml:space="preserve">               </v>
      </c>
      <c r="O83" s="2" t="str">
        <f t="shared" si="36"/>
        <v>'uint8',</v>
      </c>
      <c r="P83" s="2" t="str">
        <f t="shared" si="34"/>
        <v>0,</v>
      </c>
      <c r="Q83" s="2"/>
      <c r="R83" s="2" t="str">
        <f t="shared" si="38"/>
        <v>[0, 1],</v>
      </c>
      <c r="S83" s="2" t="str">
        <f t="shared" si="42"/>
        <v xml:space="preserve">        </v>
      </c>
      <c r="T83" s="4" t="str">
        <f t="shared" si="39"/>
        <v>'',</v>
      </c>
      <c r="U83" s="2" t="str">
        <f>REPT(" ", (9-LEN(T83)))</f>
        <v xml:space="preserve">      </v>
      </c>
      <c r="V83" s="23" t="str">
        <f t="shared" si="43"/>
        <v>' LCC is requesting activate left LED: 0- No Req 1-light 2 - blink ';</v>
      </c>
    </row>
    <row r="84" spans="2:43" s="108" customFormat="1" x14ac:dyDescent="0.3">
      <c r="B84" s="422" t="s">
        <v>1722</v>
      </c>
      <c r="C84" s="364" t="s">
        <v>332</v>
      </c>
      <c r="D84" s="378" t="s">
        <v>946</v>
      </c>
      <c r="E84" s="27" t="s">
        <v>3235</v>
      </c>
      <c r="F84" s="356" t="s">
        <v>1775</v>
      </c>
      <c r="G84" s="356"/>
      <c r="H84" s="29">
        <v>0</v>
      </c>
      <c r="I84" s="29"/>
      <c r="J84" s="29">
        <v>0</v>
      </c>
      <c r="K84" s="29">
        <v>1</v>
      </c>
      <c r="L84" s="29" t="s">
        <v>1777</v>
      </c>
      <c r="M84" s="2" t="str">
        <f t="shared" si="35"/>
        <v>'LccRightLedReq',</v>
      </c>
      <c r="N84" s="2" t="str">
        <f t="shared" si="33"/>
        <v xml:space="preserve">              </v>
      </c>
      <c r="O84" s="2" t="str">
        <f t="shared" si="36"/>
        <v>'uint8',</v>
      </c>
      <c r="P84" s="2" t="str">
        <f t="shared" si="34"/>
        <v>0,</v>
      </c>
      <c r="Q84" s="1"/>
      <c r="R84" s="1" t="str">
        <f t="shared" si="38"/>
        <v>[0, 1],</v>
      </c>
      <c r="S84" s="1" t="str">
        <f t="shared" si="42"/>
        <v xml:space="preserve">        </v>
      </c>
      <c r="T84" s="13" t="str">
        <f t="shared" si="39"/>
        <v>'',</v>
      </c>
      <c r="U84" s="1" t="str">
        <f t="shared" ref="U84" si="44">REPT(" ", (9-LEN(T84)))</f>
        <v xml:space="preserve">      </v>
      </c>
      <c r="V84" s="26" t="str">
        <f t="shared" si="43"/>
        <v>' LCC is requesting activate right LED: 0- No Req 1-light 2 - blink ';</v>
      </c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8"/>
      <c r="AN84" s="8"/>
      <c r="AO84" s="8"/>
      <c r="AP84" s="8"/>
      <c r="AQ84" s="8"/>
    </row>
    <row r="85" spans="2:43" x14ac:dyDescent="0.3">
      <c r="B85" s="422" t="s">
        <v>1722</v>
      </c>
      <c r="C85" s="364" t="s">
        <v>333</v>
      </c>
      <c r="D85" s="395" t="s">
        <v>947</v>
      </c>
      <c r="E85" s="27" t="s">
        <v>342</v>
      </c>
      <c r="F85" s="356" t="s">
        <v>1775</v>
      </c>
      <c r="H85" s="29">
        <v>0</v>
      </c>
      <c r="I85" s="29"/>
      <c r="J85" s="29">
        <v>0</v>
      </c>
      <c r="K85" s="29">
        <v>1</v>
      </c>
      <c r="L85" s="29" t="s">
        <v>1777</v>
      </c>
      <c r="M85" s="2" t="str">
        <f t="shared" si="35"/>
        <v>'LccLeftWarnReq',</v>
      </c>
      <c r="N85" s="2" t="str">
        <f t="shared" si="33"/>
        <v xml:space="preserve">              </v>
      </c>
      <c r="O85" s="2" t="str">
        <f t="shared" si="36"/>
        <v>'uint8',</v>
      </c>
      <c r="P85" s="2" t="str">
        <f t="shared" si="34"/>
        <v>0,</v>
      </c>
      <c r="Q85" s="1"/>
      <c r="R85" s="1" t="str">
        <f t="shared" si="38"/>
        <v>[0, 1],</v>
      </c>
      <c r="S85" s="1" t="str">
        <f t="shared" ref="S85:S97" si="45">REPT(" ", (15-LEN(R85)))</f>
        <v xml:space="preserve">        </v>
      </c>
      <c r="T85" s="13" t="str">
        <f t="shared" si="39"/>
        <v>'',</v>
      </c>
      <c r="U85" s="1" t="str">
        <f t="shared" ref="U85:U97" si="46">REPT(" ", (9-LEN(T85)))</f>
        <v xml:space="preserve">      </v>
      </c>
      <c r="V85" s="26" t="str">
        <f t="shared" si="43"/>
        <v>' LCC is requesting activate notification left side : 0- No Req 1-Request ';</v>
      </c>
    </row>
    <row r="86" spans="2:43" x14ac:dyDescent="0.3">
      <c r="B86" s="422" t="s">
        <v>1722</v>
      </c>
      <c r="C86" s="364" t="s">
        <v>334</v>
      </c>
      <c r="D86" s="363" t="s">
        <v>945</v>
      </c>
      <c r="E86" s="27" t="s">
        <v>343</v>
      </c>
      <c r="F86" s="356" t="s">
        <v>1775</v>
      </c>
      <c r="H86" s="29">
        <v>0</v>
      </c>
      <c r="I86" s="29"/>
      <c r="J86" s="29">
        <v>0</v>
      </c>
      <c r="K86" s="29">
        <v>1</v>
      </c>
      <c r="L86" s="29" t="s">
        <v>1777</v>
      </c>
      <c r="M86" s="2" t="str">
        <f t="shared" si="35"/>
        <v>'LccRightWarnReq',</v>
      </c>
      <c r="N86" s="2" t="str">
        <f t="shared" si="33"/>
        <v xml:space="preserve">             </v>
      </c>
      <c r="O86" s="2" t="str">
        <f t="shared" si="36"/>
        <v>'uint8',</v>
      </c>
      <c r="P86" s="2" t="str">
        <f t="shared" si="34"/>
        <v>0,</v>
      </c>
      <c r="Q86" s="1"/>
      <c r="R86" s="1" t="str">
        <f t="shared" si="38"/>
        <v>[0, 1],</v>
      </c>
      <c r="S86" s="1" t="str">
        <f t="shared" si="45"/>
        <v xml:space="preserve">        </v>
      </c>
      <c r="T86" s="13" t="str">
        <f t="shared" si="39"/>
        <v>'',</v>
      </c>
      <c r="U86" s="1" t="str">
        <f t="shared" si="46"/>
        <v xml:space="preserve">      </v>
      </c>
      <c r="V86" s="26" t="str">
        <f t="shared" si="43"/>
        <v>' LCC is requesting activate notification right side : 0- No Req 1-Request ';</v>
      </c>
    </row>
    <row r="87" spans="2:43" x14ac:dyDescent="0.3">
      <c r="B87" s="422" t="s">
        <v>1722</v>
      </c>
      <c r="C87" s="364" t="s">
        <v>336</v>
      </c>
      <c r="D87" s="395" t="s">
        <v>944</v>
      </c>
      <c r="E87" s="27" t="s">
        <v>344</v>
      </c>
      <c r="F87" s="356" t="s">
        <v>1775</v>
      </c>
      <c r="H87" s="29">
        <v>0</v>
      </c>
      <c r="I87" s="29"/>
      <c r="J87" s="29">
        <v>0</v>
      </c>
      <c r="K87" s="29">
        <v>1</v>
      </c>
      <c r="L87" s="29" t="s">
        <v>1777</v>
      </c>
      <c r="M87" s="2" t="str">
        <f t="shared" si="35"/>
        <v>'LccSoundReq',</v>
      </c>
      <c r="N87" s="2" t="str">
        <f t="shared" si="33"/>
        <v xml:space="preserve">                 </v>
      </c>
      <c r="O87" s="2" t="str">
        <f t="shared" si="36"/>
        <v>'uint8',</v>
      </c>
      <c r="P87" s="2" t="str">
        <f t="shared" si="34"/>
        <v>0,</v>
      </c>
      <c r="Q87" s="1"/>
      <c r="R87" s="1" t="str">
        <f t="shared" si="38"/>
        <v>[0, 1],</v>
      </c>
      <c r="S87" s="1" t="str">
        <f t="shared" si="45"/>
        <v xml:space="preserve">        </v>
      </c>
      <c r="T87" s="13" t="str">
        <f t="shared" si="39"/>
        <v>'',</v>
      </c>
      <c r="U87" s="1" t="str">
        <f t="shared" si="46"/>
        <v xml:space="preserve">      </v>
      </c>
      <c r="V87" s="26" t="str">
        <f t="shared" si="43"/>
        <v>' LCC is requesting sound warning: 0- No Req 1-Request ';</v>
      </c>
    </row>
    <row r="88" spans="2:43" x14ac:dyDescent="0.3">
      <c r="B88" s="422" t="s">
        <v>1722</v>
      </c>
      <c r="C88" s="364" t="s">
        <v>2601</v>
      </c>
      <c r="D88" s="363" t="s">
        <v>2613</v>
      </c>
      <c r="E88" s="27" t="s">
        <v>2584</v>
      </c>
      <c r="F88" s="356" t="s">
        <v>1775</v>
      </c>
      <c r="H88" s="29">
        <v>0</v>
      </c>
      <c r="I88" s="29"/>
      <c r="J88" s="29">
        <v>0</v>
      </c>
      <c r="K88" s="29">
        <v>1</v>
      </c>
      <c r="L88" s="29" t="s">
        <v>1777</v>
      </c>
      <c r="M88" s="2" t="str">
        <f t="shared" si="35"/>
        <v>'ALccNotifError',</v>
      </c>
      <c r="N88" s="2" t="str">
        <f t="shared" si="33"/>
        <v xml:space="preserve">              </v>
      </c>
      <c r="O88" s="2" t="str">
        <f t="shared" si="36"/>
        <v>'uint8',</v>
      </c>
      <c r="P88" s="2" t="str">
        <f t="shared" si="34"/>
        <v>0,</v>
      </c>
      <c r="Q88" s="1"/>
      <c r="R88" s="1" t="str">
        <f t="shared" si="38"/>
        <v>[0, 1],</v>
      </c>
      <c r="S88" s="1" t="str">
        <f t="shared" si="45"/>
        <v xml:space="preserve">        </v>
      </c>
      <c r="T88" s="13" t="str">
        <f t="shared" si="39"/>
        <v>'',</v>
      </c>
      <c r="U88" s="1" t="str">
        <f t="shared" si="46"/>
        <v xml:space="preserve">      </v>
      </c>
      <c r="V88" s="26" t="str">
        <f t="shared" si="43"/>
        <v>' Error notification of ALCC 0=Inactive 1=Active ';</v>
      </c>
    </row>
    <row r="89" spans="2:43" x14ac:dyDescent="0.3">
      <c r="B89" s="422" t="s">
        <v>1722</v>
      </c>
      <c r="C89" s="364" t="s">
        <v>337</v>
      </c>
      <c r="D89" s="363" t="s">
        <v>2614</v>
      </c>
      <c r="E89" s="27" t="s">
        <v>346</v>
      </c>
      <c r="F89" s="356" t="s">
        <v>1775</v>
      </c>
      <c r="H89" s="29">
        <v>0</v>
      </c>
      <c r="I89" s="29"/>
      <c r="J89" s="29">
        <v>0</v>
      </c>
      <c r="K89" s="29">
        <v>1</v>
      </c>
      <c r="L89" s="29" t="s">
        <v>1777</v>
      </c>
      <c r="M89" s="2" t="str">
        <f t="shared" si="35"/>
        <v>'LccNotifError',</v>
      </c>
      <c r="N89" s="2" t="str">
        <f t="shared" si="33"/>
        <v xml:space="preserve">               </v>
      </c>
      <c r="O89" s="2" t="str">
        <f t="shared" si="36"/>
        <v>'uint8',</v>
      </c>
      <c r="P89" s="2" t="str">
        <f t="shared" si="34"/>
        <v>0,</v>
      </c>
      <c r="Q89" s="1"/>
      <c r="R89" s="1"/>
      <c r="S89" s="1"/>
      <c r="T89" s="13"/>
      <c r="U89" s="1"/>
      <c r="V89" s="26" t="str">
        <f t="shared" si="43"/>
        <v>' Error notification of LCC 0=Inactive 1=Active ';</v>
      </c>
    </row>
    <row r="90" spans="2:43" x14ac:dyDescent="0.3">
      <c r="B90" s="422" t="s">
        <v>1722</v>
      </c>
      <c r="C90" s="364" t="s">
        <v>338</v>
      </c>
      <c r="D90" s="363" t="s">
        <v>2615</v>
      </c>
      <c r="E90" s="27" t="s">
        <v>347</v>
      </c>
      <c r="F90" s="356" t="s">
        <v>1775</v>
      </c>
      <c r="H90" s="29">
        <v>0</v>
      </c>
      <c r="I90" s="29"/>
      <c r="J90" s="29">
        <v>0</v>
      </c>
      <c r="K90" s="29">
        <v>1</v>
      </c>
      <c r="L90" s="29" t="s">
        <v>1777</v>
      </c>
      <c r="M90" s="2" t="str">
        <f t="shared" si="35"/>
        <v>'DowNotifError',</v>
      </c>
      <c r="N90" s="2" t="str">
        <f t="shared" si="33"/>
        <v xml:space="preserve">               </v>
      </c>
      <c r="O90" s="2" t="str">
        <f t="shared" si="36"/>
        <v>'uint8',</v>
      </c>
      <c r="P90" s="2" t="str">
        <f t="shared" si="34"/>
        <v>0,</v>
      </c>
      <c r="Q90" s="1"/>
      <c r="R90" s="1" t="str">
        <f t="shared" ref="R90:R113" si="47">"["&amp;J90&amp;", "&amp;LEFT(K90,7)&amp;"]"&amp;","</f>
        <v>[0, 1],</v>
      </c>
      <c r="S90" s="1" t="str">
        <f t="shared" si="45"/>
        <v xml:space="preserve">        </v>
      </c>
      <c r="T90" s="13" t="str">
        <f t="shared" ref="T90:T113" si="48">IF(L90="[]","''",(IF(L90="-","''",L90)))&amp;","</f>
        <v>'',</v>
      </c>
      <c r="U90" s="1" t="str">
        <f t="shared" si="46"/>
        <v xml:space="preserve">      </v>
      </c>
      <c r="V90" s="26" t="str">
        <f t="shared" si="43"/>
        <v>' Error notification of DOW 0=Inactive 1=Active ';</v>
      </c>
    </row>
    <row r="91" spans="2:43" s="8" customFormat="1" x14ac:dyDescent="0.3">
      <c r="B91" s="422" t="s">
        <v>1722</v>
      </c>
      <c r="C91" s="364" t="s">
        <v>354</v>
      </c>
      <c r="D91" s="363" t="s">
        <v>928</v>
      </c>
      <c r="E91" s="387" t="s">
        <v>358</v>
      </c>
      <c r="F91" s="356" t="s">
        <v>1775</v>
      </c>
      <c r="G91" s="356"/>
      <c r="H91" s="29">
        <v>0</v>
      </c>
      <c r="I91" s="29"/>
      <c r="J91" s="29">
        <v>0</v>
      </c>
      <c r="K91" s="29">
        <v>1</v>
      </c>
      <c r="L91" s="29" t="s">
        <v>1777</v>
      </c>
      <c r="M91" s="2" t="str">
        <f t="shared" si="35"/>
        <v>'RdaWarnReq',</v>
      </c>
      <c r="N91" s="2" t="str">
        <f t="shared" si="33"/>
        <v xml:space="preserve">                  </v>
      </c>
      <c r="O91" s="2" t="str">
        <f t="shared" si="36"/>
        <v>'uint8',</v>
      </c>
      <c r="P91" s="2" t="str">
        <f t="shared" si="34"/>
        <v>0,</v>
      </c>
      <c r="Q91" s="1"/>
      <c r="R91" s="1" t="str">
        <f t="shared" si="47"/>
        <v>[0, 1],</v>
      </c>
      <c r="S91" s="1" t="str">
        <f t="shared" si="45"/>
        <v xml:space="preserve">        </v>
      </c>
      <c r="T91" s="13" t="str">
        <f t="shared" si="48"/>
        <v>'',</v>
      </c>
      <c r="U91" s="1" t="str">
        <f t="shared" si="46"/>
        <v xml:space="preserve">      </v>
      </c>
      <c r="V91" s="26" t="str">
        <f t="shared" si="43"/>
        <v>' RDA is requesting warning notification: 0- No Req 1-Request ';</v>
      </c>
    </row>
    <row r="92" spans="2:43" s="8" customFormat="1" x14ac:dyDescent="0.3">
      <c r="B92" s="422" t="s">
        <v>1722</v>
      </c>
      <c r="C92" s="364" t="s">
        <v>355</v>
      </c>
      <c r="D92" s="363" t="s">
        <v>935</v>
      </c>
      <c r="E92" s="387" t="s">
        <v>359</v>
      </c>
      <c r="F92" s="356" t="s">
        <v>1775</v>
      </c>
      <c r="G92" s="356"/>
      <c r="H92" s="29">
        <v>0</v>
      </c>
      <c r="I92" s="29"/>
      <c r="J92" s="29">
        <v>0</v>
      </c>
      <c r="K92" s="29">
        <v>1</v>
      </c>
      <c r="L92" s="29" t="s">
        <v>1777</v>
      </c>
      <c r="M92" s="2" t="str">
        <f t="shared" si="35"/>
        <v>'RctcWarnReq',</v>
      </c>
      <c r="N92" s="2" t="str">
        <f t="shared" si="33"/>
        <v xml:space="preserve">                 </v>
      </c>
      <c r="O92" s="2" t="str">
        <f t="shared" si="36"/>
        <v>'uint8',</v>
      </c>
      <c r="P92" s="2" t="str">
        <f t="shared" si="34"/>
        <v>0,</v>
      </c>
      <c r="Q92" s="1"/>
      <c r="R92" s="1" t="str">
        <f t="shared" si="47"/>
        <v>[0, 1],</v>
      </c>
      <c r="S92" s="1" t="str">
        <f t="shared" si="45"/>
        <v xml:space="preserve">        </v>
      </c>
      <c r="T92" s="13" t="str">
        <f t="shared" si="48"/>
        <v>'',</v>
      </c>
      <c r="U92" s="1" t="str">
        <f t="shared" si="46"/>
        <v xml:space="preserve">      </v>
      </c>
      <c r="V92" s="26" t="str">
        <f t="shared" si="43"/>
        <v>' RCTC is requesting warning notification: 0- No Req 1-Request ';</v>
      </c>
    </row>
    <row r="93" spans="2:43" s="8" customFormat="1" x14ac:dyDescent="0.3">
      <c r="B93" s="422" t="s">
        <v>1722</v>
      </c>
      <c r="C93" s="364" t="s">
        <v>357</v>
      </c>
      <c r="D93" s="363" t="s">
        <v>929</v>
      </c>
      <c r="E93" s="387" t="s">
        <v>361</v>
      </c>
      <c r="F93" s="356" t="s">
        <v>1775</v>
      </c>
      <c r="G93" s="356"/>
      <c r="H93" s="29">
        <v>0</v>
      </c>
      <c r="I93" s="29"/>
      <c r="J93" s="29">
        <v>0</v>
      </c>
      <c r="K93" s="29">
        <v>1</v>
      </c>
      <c r="L93" s="29" t="s">
        <v>1777</v>
      </c>
      <c r="M93" s="2" t="str">
        <f t="shared" si="35"/>
        <v>'RdaNotifError',</v>
      </c>
      <c r="N93" s="2" t="str">
        <f t="shared" si="33"/>
        <v xml:space="preserve">               </v>
      </c>
      <c r="O93" s="2" t="str">
        <f t="shared" si="36"/>
        <v>'uint8',</v>
      </c>
      <c r="P93" s="2" t="str">
        <f t="shared" si="34"/>
        <v>0,</v>
      </c>
      <c r="Q93" s="1"/>
      <c r="R93" s="1" t="str">
        <f t="shared" si="47"/>
        <v>[0, 1],</v>
      </c>
      <c r="S93" s="1" t="str">
        <f t="shared" si="45"/>
        <v xml:space="preserve">        </v>
      </c>
      <c r="T93" s="13" t="str">
        <f t="shared" si="48"/>
        <v>'',</v>
      </c>
      <c r="U93" s="1" t="str">
        <f t="shared" si="46"/>
        <v xml:space="preserve">      </v>
      </c>
      <c r="V93" s="26" t="str">
        <f t="shared" si="43"/>
        <v>' Error notification of RDA 0=Inactive 1=Active ';</v>
      </c>
    </row>
    <row r="94" spans="2:43" s="8" customFormat="1" x14ac:dyDescent="0.3">
      <c r="B94" s="421" t="s">
        <v>1723</v>
      </c>
      <c r="C94" s="364" t="s">
        <v>299</v>
      </c>
      <c r="D94" s="381" t="s">
        <v>923</v>
      </c>
      <c r="E94" s="27" t="s">
        <v>303</v>
      </c>
      <c r="F94" s="356" t="s">
        <v>1775</v>
      </c>
      <c r="G94" s="356"/>
      <c r="H94" s="29">
        <v>0</v>
      </c>
      <c r="I94" s="29"/>
      <c r="J94" s="29">
        <v>0</v>
      </c>
      <c r="K94" s="29">
        <v>1</v>
      </c>
      <c r="L94" s="29" t="s">
        <v>1777</v>
      </c>
      <c r="M94" s="2" t="str">
        <f t="shared" si="35"/>
        <v>'TsrMode',</v>
      </c>
      <c r="N94" s="2" t="str">
        <f t="shared" si="33"/>
        <v xml:space="preserve">                     </v>
      </c>
      <c r="O94" s="2" t="str">
        <f t="shared" si="36"/>
        <v>'uint8',</v>
      </c>
      <c r="P94" s="2" t="str">
        <f t="shared" si="34"/>
        <v>0,</v>
      </c>
      <c r="Q94" s="1"/>
      <c r="R94" s="1" t="str">
        <f t="shared" si="47"/>
        <v>[0, 1],</v>
      </c>
      <c r="S94" s="1" t="str">
        <f t="shared" si="45"/>
        <v xml:space="preserve">        </v>
      </c>
      <c r="T94" s="13" t="str">
        <f t="shared" si="48"/>
        <v>'',</v>
      </c>
      <c r="U94" s="1" t="str">
        <f t="shared" si="46"/>
        <v xml:space="preserve">      </v>
      </c>
      <c r="V94" s="26" t="str">
        <f t="shared" si="43"/>
        <v>' Mode of trafic sign recognition 0-Off 1-Active ';</v>
      </c>
    </row>
    <row r="95" spans="2:43" s="8" customFormat="1" x14ac:dyDescent="0.3">
      <c r="B95" s="421" t="s">
        <v>1723</v>
      </c>
      <c r="C95" s="364" t="s">
        <v>300</v>
      </c>
      <c r="D95" s="381" t="s">
        <v>926</v>
      </c>
      <c r="E95" s="27" t="s">
        <v>2617</v>
      </c>
      <c r="F95" s="356" t="s">
        <v>1775</v>
      </c>
      <c r="G95" s="356"/>
      <c r="H95" s="29">
        <v>0</v>
      </c>
      <c r="I95" s="29"/>
      <c r="J95" s="29">
        <v>0</v>
      </c>
      <c r="K95" s="29">
        <v>20</v>
      </c>
      <c r="L95" s="29" t="s">
        <v>1777</v>
      </c>
      <c r="M95" s="2" t="str">
        <f t="shared" si="35"/>
        <v>'TsrSignSpeed',</v>
      </c>
      <c r="N95" s="2" t="str">
        <f t="shared" si="33"/>
        <v xml:space="preserve">                </v>
      </c>
      <c r="O95" s="2" t="str">
        <f t="shared" si="36"/>
        <v>'uint8',</v>
      </c>
      <c r="P95" s="2" t="str">
        <f t="shared" si="34"/>
        <v>0,</v>
      </c>
      <c r="Q95" s="1"/>
      <c r="R95" s="1" t="str">
        <f t="shared" si="47"/>
        <v>[0, 20],</v>
      </c>
      <c r="S95" s="1" t="str">
        <f t="shared" si="45"/>
        <v xml:space="preserve">       </v>
      </c>
      <c r="T95" s="13" t="str">
        <f t="shared" si="48"/>
        <v>'',</v>
      </c>
      <c r="U95" s="1" t="str">
        <f t="shared" si="46"/>
        <v xml:space="preserve">      </v>
      </c>
      <c r="V95" s="26" t="str">
        <f t="shared" si="43"/>
        <v>' Speed sign _Type: 0-no sign; 1-5kmh; 2-10kmh; 3-20kmh … 16-150kmh; 17-CancelSpdLim; 18-reserved; 19-reserved; 20-reserved ';</v>
      </c>
    </row>
    <row r="96" spans="2:43" x14ac:dyDescent="0.3">
      <c r="B96" s="421" t="s">
        <v>1723</v>
      </c>
      <c r="C96" s="364" t="s">
        <v>301</v>
      </c>
      <c r="D96" s="385" t="s">
        <v>925</v>
      </c>
      <c r="E96" s="27" t="s">
        <v>3233</v>
      </c>
      <c r="F96" s="356" t="s">
        <v>1775</v>
      </c>
      <c r="H96" s="29">
        <v>0</v>
      </c>
      <c r="I96" s="29"/>
      <c r="J96" s="29">
        <v>0</v>
      </c>
      <c r="K96" s="29">
        <v>7</v>
      </c>
      <c r="L96" s="29" t="s">
        <v>1777</v>
      </c>
      <c r="M96" s="2" t="str">
        <f t="shared" si="35"/>
        <v>'TsrSignOverTaking',</v>
      </c>
      <c r="N96" s="2" t="str">
        <f t="shared" si="33"/>
        <v xml:space="preserve">           </v>
      </c>
      <c r="O96" s="2" t="str">
        <f t="shared" si="36"/>
        <v>'uint8',</v>
      </c>
      <c r="P96" s="2" t="str">
        <f t="shared" si="34"/>
        <v>0,</v>
      </c>
      <c r="Q96" s="1"/>
      <c r="R96" s="1" t="str">
        <f t="shared" si="47"/>
        <v>[0, 7],</v>
      </c>
      <c r="S96" s="1" t="str">
        <f t="shared" si="45"/>
        <v xml:space="preserve">        </v>
      </c>
      <c r="T96" s="13" t="str">
        <f t="shared" si="48"/>
        <v>'',</v>
      </c>
      <c r="U96" s="1" t="str">
        <f t="shared" si="46"/>
        <v xml:space="preserve">      </v>
      </c>
      <c r="V96" s="26" t="str">
        <f t="shared" si="43"/>
        <v>' Overtaking sign _Type  0 - Nothing 1 - OverTaking  2 - Overtaking cancellation 3 - Cancel all 4 - CrossWalkFar 5 - SpeedBumpFar 6 - Stop 7 - NoEntry 8 - CrosswalkNear 9 - SpeedBumpNear 10 - MainRoad 11 - SecondRoad ';</v>
      </c>
    </row>
    <row r="97" spans="2:22" x14ac:dyDescent="0.3">
      <c r="B97" s="421" t="s">
        <v>1723</v>
      </c>
      <c r="C97" s="364" t="s">
        <v>302</v>
      </c>
      <c r="D97" s="381" t="s">
        <v>924</v>
      </c>
      <c r="E97" s="27" t="s">
        <v>2581</v>
      </c>
      <c r="F97" s="356" t="s">
        <v>1775</v>
      </c>
      <c r="H97" s="29">
        <v>0</v>
      </c>
      <c r="I97" s="29"/>
      <c r="J97" s="29">
        <v>0</v>
      </c>
      <c r="K97" s="29">
        <v>1</v>
      </c>
      <c r="L97" s="29" t="s">
        <v>1777</v>
      </c>
      <c r="M97" s="2" t="str">
        <f t="shared" si="35"/>
        <v>'TsrSignError',</v>
      </c>
      <c r="N97" s="2" t="str">
        <f t="shared" si="33"/>
        <v xml:space="preserve">                </v>
      </c>
      <c r="O97" s="2" t="str">
        <f t="shared" si="36"/>
        <v>'uint8',</v>
      </c>
      <c r="P97" s="2" t="str">
        <f t="shared" si="34"/>
        <v>0,</v>
      </c>
      <c r="Q97" s="1"/>
      <c r="R97" s="1" t="str">
        <f t="shared" si="47"/>
        <v>[0, 1],</v>
      </c>
      <c r="S97" s="1" t="str">
        <f t="shared" si="45"/>
        <v xml:space="preserve">        </v>
      </c>
      <c r="T97" s="13" t="str">
        <f t="shared" si="48"/>
        <v>'',</v>
      </c>
      <c r="U97" s="1" t="str">
        <f t="shared" si="46"/>
        <v xml:space="preserve">      </v>
      </c>
      <c r="V97" s="26" t="str">
        <f t="shared" si="43"/>
        <v>' Error of TSR  0=no Error 1=Error (req sing on IC) ';</v>
      </c>
    </row>
    <row r="98" spans="2:22" ht="15" customHeight="1" x14ac:dyDescent="0.3">
      <c r="B98" s="421" t="s">
        <v>1723</v>
      </c>
      <c r="C98" s="364" t="s">
        <v>2600</v>
      </c>
      <c r="D98" s="363" t="s">
        <v>2610</v>
      </c>
      <c r="E98" s="27" t="s">
        <v>2629</v>
      </c>
      <c r="F98" s="356" t="s">
        <v>1775</v>
      </c>
      <c r="H98" s="29">
        <v>0</v>
      </c>
      <c r="I98" s="29"/>
      <c r="J98" s="29">
        <v>0</v>
      </c>
      <c r="K98" s="29">
        <v>1</v>
      </c>
      <c r="L98" s="29" t="s">
        <v>1777</v>
      </c>
      <c r="N98" s="2"/>
      <c r="O98" s="2"/>
      <c r="P98" s="2"/>
      <c r="Q98" s="2"/>
      <c r="R98" s="2" t="str">
        <f t="shared" si="47"/>
        <v>[0, 1],</v>
      </c>
      <c r="S98" s="2" t="str">
        <f t="shared" si="42"/>
        <v xml:space="preserve">        </v>
      </c>
      <c r="T98" s="4" t="str">
        <f t="shared" si="48"/>
        <v>'',</v>
      </c>
      <c r="U98" s="2" t="str">
        <f t="shared" ref="U98:U110" si="49">REPT(" ", (9-LEN(T98)))</f>
        <v xml:space="preserve">      </v>
      </c>
      <c r="V98" s="23" t="str">
        <f t="shared" si="43"/>
        <v>' Error notification of TSR 0=Inactive 1=Active ';</v>
      </c>
    </row>
    <row r="99" spans="2:22" x14ac:dyDescent="0.3">
      <c r="B99" s="421" t="s">
        <v>1723</v>
      </c>
      <c r="C99" s="364" t="s">
        <v>143</v>
      </c>
      <c r="D99" s="389" t="s">
        <v>963</v>
      </c>
      <c r="E99" s="27" t="s">
        <v>305</v>
      </c>
      <c r="F99" s="356" t="s">
        <v>1775</v>
      </c>
      <c r="H99" s="29">
        <v>0</v>
      </c>
      <c r="I99" s="29"/>
      <c r="J99" s="29">
        <v>0</v>
      </c>
      <c r="K99" s="29">
        <v>2</v>
      </c>
      <c r="L99" s="29" t="s">
        <v>1777</v>
      </c>
      <c r="M99" s="2" t="str">
        <f t="shared" ref="M99:M105" si="50">"'"&amp;C99&amp;"'"&amp;","</f>
        <v>'AaMode',</v>
      </c>
      <c r="N99" s="2" t="str">
        <f t="shared" ref="N99:N105" si="51">REPT(" ", (31-LEN(M99)))</f>
        <v xml:space="preserve">                      </v>
      </c>
      <c r="O99" s="2" t="str">
        <f t="shared" ref="O99:O105" si="52">"'"&amp;F99&amp;"',"</f>
        <v>'uint8',</v>
      </c>
      <c r="P99" s="2" t="str">
        <f t="shared" ref="P99:P120" si="53">"0,"</f>
        <v>0,</v>
      </c>
      <c r="Q99" s="2"/>
      <c r="R99" s="2" t="str">
        <f t="shared" si="47"/>
        <v>[0, 2],</v>
      </c>
      <c r="S99" s="2" t="str">
        <f t="shared" si="42"/>
        <v xml:space="preserve">        </v>
      </c>
      <c r="T99" s="4" t="str">
        <f t="shared" si="48"/>
        <v>'',</v>
      </c>
      <c r="U99" s="2" t="str">
        <f t="shared" si="49"/>
        <v xml:space="preserve">      </v>
      </c>
      <c r="V99" s="23" t="str">
        <f t="shared" si="43"/>
        <v>' Mode of trafic AA 0-Off 1-StandBy 2-Active ';</v>
      </c>
    </row>
    <row r="100" spans="2:22" x14ac:dyDescent="0.3">
      <c r="B100" s="421" t="s">
        <v>1723</v>
      </c>
      <c r="C100" s="364" t="s">
        <v>304</v>
      </c>
      <c r="D100" s="363" t="s">
        <v>964</v>
      </c>
      <c r="E100" s="27" t="s">
        <v>306</v>
      </c>
      <c r="F100" s="356" t="s">
        <v>1775</v>
      </c>
      <c r="H100" s="29">
        <v>0</v>
      </c>
      <c r="I100" s="29"/>
      <c r="J100" s="29">
        <v>0</v>
      </c>
      <c r="K100" s="29">
        <v>1</v>
      </c>
      <c r="L100" s="29" t="s">
        <v>1777</v>
      </c>
      <c r="M100" s="2" t="str">
        <f t="shared" si="50"/>
        <v>'AaWarnNotifReq',</v>
      </c>
      <c r="N100" s="2" t="str">
        <f t="shared" si="51"/>
        <v xml:space="preserve">              </v>
      </c>
      <c r="O100" s="2" t="str">
        <f t="shared" si="52"/>
        <v>'uint8',</v>
      </c>
      <c r="P100" s="2" t="str">
        <f t="shared" si="53"/>
        <v>0,</v>
      </c>
      <c r="Q100" s="2"/>
      <c r="R100" s="2" t="str">
        <f t="shared" si="47"/>
        <v>[0, 1],</v>
      </c>
      <c r="S100" s="2" t="str">
        <f t="shared" si="42"/>
        <v xml:space="preserve">        </v>
      </c>
      <c r="T100" s="4" t="str">
        <f t="shared" si="48"/>
        <v>'',</v>
      </c>
      <c r="U100" s="2" t="str">
        <f t="shared" si="49"/>
        <v xml:space="preserve">      </v>
      </c>
      <c r="V100" s="23" t="str">
        <f t="shared" si="43"/>
        <v>' Notification to wake up ';</v>
      </c>
    </row>
    <row r="101" spans="2:22" x14ac:dyDescent="0.3">
      <c r="B101" s="422" t="s">
        <v>1723</v>
      </c>
      <c r="C101" s="364" t="s">
        <v>312</v>
      </c>
      <c r="D101" s="363" t="s">
        <v>936</v>
      </c>
      <c r="E101" s="27" t="s">
        <v>314</v>
      </c>
      <c r="F101" s="356" t="s">
        <v>1775</v>
      </c>
      <c r="H101" s="29">
        <v>0</v>
      </c>
      <c r="I101" s="29"/>
      <c r="J101" s="29">
        <v>0</v>
      </c>
      <c r="K101" s="29">
        <v>2</v>
      </c>
      <c r="L101" s="29" t="s">
        <v>1777</v>
      </c>
      <c r="M101" s="2" t="str">
        <f t="shared" si="50"/>
        <v>'NvMode',</v>
      </c>
      <c r="N101" s="2" t="str">
        <f t="shared" si="51"/>
        <v xml:space="preserve">                      </v>
      </c>
      <c r="O101" s="2" t="str">
        <f t="shared" si="52"/>
        <v>'uint8',</v>
      </c>
      <c r="P101" s="2" t="str">
        <f t="shared" si="53"/>
        <v>0,</v>
      </c>
      <c r="Q101" s="2"/>
      <c r="R101" s="2" t="str">
        <f t="shared" si="47"/>
        <v>[0, 2],</v>
      </c>
      <c r="S101" s="2" t="str">
        <f t="shared" si="42"/>
        <v xml:space="preserve">        </v>
      </c>
      <c r="T101" s="4" t="str">
        <f t="shared" si="48"/>
        <v>'',</v>
      </c>
      <c r="U101" s="2" t="str">
        <f t="shared" si="49"/>
        <v xml:space="preserve">      </v>
      </c>
      <c r="V101" s="23" t="str">
        <f t="shared" si="43"/>
        <v>' Mode of NightVision  0-not Avail  1- Available 2-Active ';</v>
      </c>
    </row>
    <row r="102" spans="2:22" x14ac:dyDescent="0.3">
      <c r="B102" s="422" t="s">
        <v>1723</v>
      </c>
      <c r="C102" s="364" t="s">
        <v>313</v>
      </c>
      <c r="D102" s="363" t="s">
        <v>2621</v>
      </c>
      <c r="E102" s="27" t="s">
        <v>315</v>
      </c>
      <c r="F102" s="356" t="s">
        <v>1775</v>
      </c>
      <c r="H102" s="29">
        <v>0</v>
      </c>
      <c r="I102" s="29"/>
      <c r="J102" s="29">
        <v>0</v>
      </c>
      <c r="K102" s="29">
        <v>1</v>
      </c>
      <c r="L102" s="29" t="s">
        <v>1777</v>
      </c>
      <c r="M102" s="2" t="str">
        <f t="shared" si="50"/>
        <v>'NvFuncError',</v>
      </c>
      <c r="N102" s="2" t="str">
        <f t="shared" si="51"/>
        <v xml:space="preserve">                 </v>
      </c>
      <c r="O102" s="2" t="str">
        <f t="shared" si="52"/>
        <v>'uint8',</v>
      </c>
      <c r="P102" s="2" t="str">
        <f t="shared" si="53"/>
        <v>0,</v>
      </c>
      <c r="Q102" s="2"/>
      <c r="R102" s="2" t="str">
        <f t="shared" si="47"/>
        <v>[0, 1],</v>
      </c>
      <c r="S102" s="2" t="str">
        <f t="shared" si="42"/>
        <v xml:space="preserve">        </v>
      </c>
      <c r="T102" s="4" t="str">
        <f t="shared" si="48"/>
        <v>'',</v>
      </c>
      <c r="U102" s="2" t="str">
        <f t="shared" si="49"/>
        <v xml:space="preserve">      </v>
      </c>
      <c r="V102" s="23" t="str">
        <f t="shared" si="43"/>
        <v>' Error of NV  0- no Error 1- Error ';</v>
      </c>
    </row>
    <row r="103" spans="2:22" x14ac:dyDescent="0.3">
      <c r="B103" s="422" t="s">
        <v>1723</v>
      </c>
      <c r="C103" s="364" t="s">
        <v>348</v>
      </c>
      <c r="D103" s="372" t="s">
        <v>934</v>
      </c>
      <c r="E103" s="387" t="s">
        <v>351</v>
      </c>
      <c r="F103" s="356" t="s">
        <v>1775</v>
      </c>
      <c r="H103" s="29">
        <v>0</v>
      </c>
      <c r="I103" s="29"/>
      <c r="J103" s="29">
        <v>0</v>
      </c>
      <c r="K103" s="29">
        <v>1</v>
      </c>
      <c r="L103" s="29" t="s">
        <v>1777</v>
      </c>
      <c r="M103" s="2" t="str">
        <f t="shared" si="50"/>
        <v>'RcwMode',</v>
      </c>
      <c r="N103" s="2" t="str">
        <f t="shared" si="51"/>
        <v xml:space="preserve">                     </v>
      </c>
      <c r="O103" s="2" t="str">
        <f t="shared" si="52"/>
        <v>'uint8',</v>
      </c>
      <c r="P103" s="2" t="str">
        <f t="shared" si="53"/>
        <v>0,</v>
      </c>
      <c r="Q103" s="2"/>
      <c r="R103" s="2" t="str">
        <f t="shared" si="47"/>
        <v>[0, 1],</v>
      </c>
      <c r="S103" s="2" t="str">
        <f t="shared" si="42"/>
        <v xml:space="preserve">        </v>
      </c>
      <c r="T103" s="4" t="str">
        <f t="shared" si="48"/>
        <v>'',</v>
      </c>
      <c r="U103" s="2" t="str">
        <f t="shared" si="49"/>
        <v xml:space="preserve">      </v>
      </c>
      <c r="V103" s="23" t="str">
        <f t="shared" si="43"/>
        <v>' Mode of Rear collision warning 0-Off  1-Active ';</v>
      </c>
    </row>
    <row r="104" spans="2:22" x14ac:dyDescent="0.3">
      <c r="B104" s="422" t="s">
        <v>1723</v>
      </c>
      <c r="C104" s="364" t="s">
        <v>349</v>
      </c>
      <c r="D104" s="368" t="s">
        <v>933</v>
      </c>
      <c r="E104" s="387" t="s">
        <v>352</v>
      </c>
      <c r="F104" s="356" t="s">
        <v>1775</v>
      </c>
      <c r="H104" s="29">
        <v>0</v>
      </c>
      <c r="I104" s="29"/>
      <c r="J104" s="29">
        <v>0</v>
      </c>
      <c r="K104" s="29">
        <v>1</v>
      </c>
      <c r="L104" s="29" t="s">
        <v>1777</v>
      </c>
      <c r="M104" s="2" t="str">
        <f t="shared" si="50"/>
        <v>'RcwWarnReq',</v>
      </c>
      <c r="N104" s="2" t="str">
        <f t="shared" si="51"/>
        <v xml:space="preserve">                  </v>
      </c>
      <c r="O104" s="2" t="str">
        <f t="shared" si="52"/>
        <v>'uint8',</v>
      </c>
      <c r="P104" s="2" t="str">
        <f t="shared" si="53"/>
        <v>0,</v>
      </c>
      <c r="Q104" s="2"/>
      <c r="R104" s="2" t="str">
        <f t="shared" si="47"/>
        <v>[0, 1],</v>
      </c>
      <c r="S104" s="2" t="str">
        <f t="shared" si="42"/>
        <v xml:space="preserve">        </v>
      </c>
      <c r="T104" s="4" t="str">
        <f t="shared" si="48"/>
        <v>'',</v>
      </c>
      <c r="U104" s="2" t="str">
        <f t="shared" si="49"/>
        <v xml:space="preserve">      </v>
      </c>
      <c r="V104" s="23" t="str">
        <f t="shared" si="43"/>
        <v>' RCW is requesting yellow alarm light: 0- No Req 1-Request ';</v>
      </c>
    </row>
    <row r="105" spans="2:22" x14ac:dyDescent="0.3">
      <c r="B105" s="422" t="s">
        <v>1723</v>
      </c>
      <c r="C105" s="364" t="s">
        <v>362</v>
      </c>
      <c r="D105" s="385" t="s">
        <v>927</v>
      </c>
      <c r="E105" s="387" t="s">
        <v>3236</v>
      </c>
      <c r="F105" s="356" t="s">
        <v>1775</v>
      </c>
      <c r="H105" s="29">
        <v>0</v>
      </c>
      <c r="I105" s="29"/>
      <c r="J105" s="29">
        <v>0</v>
      </c>
      <c r="K105" s="29">
        <v>2</v>
      </c>
      <c r="L105" s="29" t="s">
        <v>1777</v>
      </c>
      <c r="M105" s="2" t="str">
        <f t="shared" si="50"/>
        <v>'RecMode',</v>
      </c>
      <c r="N105" s="2" t="str">
        <f t="shared" si="51"/>
        <v xml:space="preserve">                     </v>
      </c>
      <c r="O105" s="2" t="str">
        <f t="shared" si="52"/>
        <v>'uint8',</v>
      </c>
      <c r="P105" s="2" t="str">
        <f t="shared" si="53"/>
        <v>0,</v>
      </c>
      <c r="Q105" s="2"/>
      <c r="R105" s="2" t="str">
        <f t="shared" si="47"/>
        <v>[0, 2],</v>
      </c>
      <c r="S105" s="2" t="str">
        <f t="shared" si="42"/>
        <v xml:space="preserve">        </v>
      </c>
      <c r="T105" s="4" t="str">
        <f t="shared" si="48"/>
        <v>'',</v>
      </c>
      <c r="U105" s="2" t="str">
        <f t="shared" si="49"/>
        <v xml:space="preserve">      </v>
      </c>
      <c r="V105" s="23" t="str">
        <f t="shared" si="43"/>
        <v>' Mode of Videos recorder  0-Off 1-On ';</v>
      </c>
    </row>
    <row r="106" spans="2:22" x14ac:dyDescent="0.3">
      <c r="B106" s="422" t="s">
        <v>2736</v>
      </c>
      <c r="C106" s="357" t="s">
        <v>2737</v>
      </c>
      <c r="D106" s="436" t="s">
        <v>1642</v>
      </c>
      <c r="E106" s="387" t="s">
        <v>2758</v>
      </c>
      <c r="F106" s="225" t="s">
        <v>1775</v>
      </c>
      <c r="G106" s="225"/>
      <c r="H106" s="407">
        <v>0</v>
      </c>
      <c r="I106" s="407"/>
      <c r="J106" s="407">
        <v>0</v>
      </c>
      <c r="K106" s="407">
        <v>1</v>
      </c>
      <c r="L106" s="407" t="s">
        <v>1777</v>
      </c>
      <c r="M106" s="2" t="e">
        <f>"'"&amp;#REF!&amp;"'"&amp;","</f>
        <v>#REF!</v>
      </c>
      <c r="O106" s="2" t="e">
        <f>"'"&amp;#REF!&amp;"',"</f>
        <v>#REF!</v>
      </c>
      <c r="P106" s="2" t="str">
        <f t="shared" si="53"/>
        <v>0,</v>
      </c>
      <c r="Q106" s="2"/>
      <c r="R106" s="2" t="str">
        <f t="shared" si="47"/>
        <v>[0, 1],</v>
      </c>
      <c r="S106" s="2" t="str">
        <f t="shared" si="42"/>
        <v xml:space="preserve">        </v>
      </c>
      <c r="T106" s="4" t="str">
        <f t="shared" si="48"/>
        <v>'',</v>
      </c>
      <c r="U106" s="2" t="str">
        <f t="shared" si="49"/>
        <v xml:space="preserve">      </v>
      </c>
      <c r="V106" s="23" t="str">
        <f t="shared" si="43"/>
        <v>' CC configuration status: 0 - no set in the configuration, 1 - set in the configuration ';</v>
      </c>
    </row>
    <row r="107" spans="2:22" x14ac:dyDescent="0.3">
      <c r="B107" s="422" t="s">
        <v>2736</v>
      </c>
      <c r="C107" s="357" t="s">
        <v>2738</v>
      </c>
      <c r="D107" s="436" t="s">
        <v>976</v>
      </c>
      <c r="E107" s="387" t="s">
        <v>2759</v>
      </c>
      <c r="F107" s="225" t="s">
        <v>1775</v>
      </c>
      <c r="G107" s="225"/>
      <c r="H107" s="407">
        <v>0</v>
      </c>
      <c r="I107" s="407"/>
      <c r="J107" s="407">
        <v>0</v>
      </c>
      <c r="K107" s="407">
        <v>1</v>
      </c>
      <c r="L107" s="407" t="s">
        <v>1777</v>
      </c>
      <c r="M107" s="2" t="e">
        <f>"'"&amp;#REF!&amp;"'"&amp;","</f>
        <v>#REF!</v>
      </c>
      <c r="O107" s="2" t="e">
        <f>"'"&amp;#REF!&amp;"',"</f>
        <v>#REF!</v>
      </c>
      <c r="P107" s="2" t="str">
        <f t="shared" si="53"/>
        <v>0,</v>
      </c>
      <c r="Q107" s="2"/>
      <c r="R107" s="2" t="str">
        <f t="shared" si="47"/>
        <v>[0, 1],</v>
      </c>
      <c r="S107" s="2" t="str">
        <f t="shared" si="42"/>
        <v xml:space="preserve">        </v>
      </c>
      <c r="T107" s="4" t="str">
        <f t="shared" si="48"/>
        <v>'',</v>
      </c>
      <c r="U107" s="2" t="str">
        <f t="shared" si="49"/>
        <v xml:space="preserve">      </v>
      </c>
      <c r="V107" s="23" t="str">
        <f t="shared" si="43"/>
        <v>' ACC configuration status: 0 - no set in the configuration, 1 - set in the configuration ';</v>
      </c>
    </row>
    <row r="108" spans="2:22" x14ac:dyDescent="0.3">
      <c r="B108" s="422" t="s">
        <v>2736</v>
      </c>
      <c r="C108" s="357" t="s">
        <v>2739</v>
      </c>
      <c r="D108" s="436" t="s">
        <v>977</v>
      </c>
      <c r="E108" s="387" t="s">
        <v>2760</v>
      </c>
      <c r="F108" s="225" t="s">
        <v>1775</v>
      </c>
      <c r="G108" s="225"/>
      <c r="H108" s="407">
        <v>0</v>
      </c>
      <c r="I108" s="407"/>
      <c r="J108" s="407">
        <v>0</v>
      </c>
      <c r="K108" s="407">
        <v>1</v>
      </c>
      <c r="L108" s="407" t="s">
        <v>1777</v>
      </c>
      <c r="M108" s="2" t="e">
        <f>"'"&amp;#REF!&amp;"'"&amp;","</f>
        <v>#REF!</v>
      </c>
      <c r="O108" s="2" t="e">
        <f>"'"&amp;#REF!&amp;"',"</f>
        <v>#REF!</v>
      </c>
      <c r="P108" s="2" t="str">
        <f t="shared" si="53"/>
        <v>0,</v>
      </c>
      <c r="Q108" s="2"/>
      <c r="R108" s="2" t="str">
        <f t="shared" si="47"/>
        <v>[0, 1],</v>
      </c>
      <c r="S108" s="2" t="str">
        <f t="shared" ref="S108" si="54">REPT(" ", (15-LEN(R108)))</f>
        <v xml:space="preserve">        </v>
      </c>
      <c r="T108" s="4" t="str">
        <f t="shared" si="48"/>
        <v>'',</v>
      </c>
      <c r="U108" s="2" t="str">
        <f t="shared" ref="U108" si="55">REPT(" ", (9-LEN(T108)))</f>
        <v xml:space="preserve">      </v>
      </c>
      <c r="V108" s="23" t="str">
        <f t="shared" si="43"/>
        <v>' Lim configuration status: 0 - no set in the configuration, 1 - set in the configuration ';</v>
      </c>
    </row>
    <row r="109" spans="2:22" x14ac:dyDescent="0.3">
      <c r="B109" s="422" t="s">
        <v>2736</v>
      </c>
      <c r="C109" s="357" t="s">
        <v>2740</v>
      </c>
      <c r="D109" s="436" t="s">
        <v>979</v>
      </c>
      <c r="E109" s="27" t="s">
        <v>2761</v>
      </c>
      <c r="F109" s="225" t="s">
        <v>1775</v>
      </c>
      <c r="G109" s="225"/>
      <c r="H109" s="407">
        <v>0</v>
      </c>
      <c r="I109" s="407"/>
      <c r="J109" s="407">
        <v>0</v>
      </c>
      <c r="K109" s="407">
        <v>1</v>
      </c>
      <c r="L109" s="407" t="s">
        <v>1777</v>
      </c>
      <c r="M109" s="2" t="e">
        <f>"'"&amp;#REF!&amp;"'"&amp;","</f>
        <v>#REF!</v>
      </c>
      <c r="O109" s="2" t="e">
        <f>"'"&amp;#REF!&amp;"',"</f>
        <v>#REF!</v>
      </c>
      <c r="P109" s="2" t="str">
        <f t="shared" si="53"/>
        <v>0,</v>
      </c>
      <c r="Q109" s="2"/>
      <c r="R109" s="2" t="str">
        <f t="shared" si="47"/>
        <v>[0, 1],</v>
      </c>
      <c r="S109" s="2" t="str">
        <f t="shared" si="42"/>
        <v xml:space="preserve">        </v>
      </c>
      <c r="T109" s="4" t="str">
        <f t="shared" si="48"/>
        <v>'',</v>
      </c>
      <c r="U109" s="2" t="str">
        <f t="shared" si="49"/>
        <v xml:space="preserve">      </v>
      </c>
      <c r="V109" s="23" t="str">
        <f t="shared" si="43"/>
        <v>' ASLA configuration status: 0 - no set in the configuration, 1 - set in the configuration ';</v>
      </c>
    </row>
    <row r="110" spans="2:22" x14ac:dyDescent="0.3">
      <c r="B110" s="422" t="s">
        <v>2736</v>
      </c>
      <c r="C110" s="357" t="s">
        <v>2741</v>
      </c>
      <c r="D110" s="436" t="s">
        <v>981</v>
      </c>
      <c r="E110" s="27" t="s">
        <v>2762</v>
      </c>
      <c r="F110" s="225" t="s">
        <v>1775</v>
      </c>
      <c r="G110" s="225"/>
      <c r="H110" s="407">
        <v>0</v>
      </c>
      <c r="I110" s="407"/>
      <c r="J110" s="407">
        <v>0</v>
      </c>
      <c r="K110" s="407">
        <v>1</v>
      </c>
      <c r="L110" s="407" t="s">
        <v>1777</v>
      </c>
      <c r="M110" s="2" t="e">
        <f>"'"&amp;#REF!&amp;"'"&amp;","</f>
        <v>#REF!</v>
      </c>
      <c r="O110" s="2" t="e">
        <f>"'"&amp;#REF!&amp;"',"</f>
        <v>#REF!</v>
      </c>
      <c r="P110" s="2" t="str">
        <f t="shared" si="53"/>
        <v>0,</v>
      </c>
      <c r="Q110" s="2"/>
      <c r="R110" s="2" t="str">
        <f t="shared" si="47"/>
        <v>[0, 1],</v>
      </c>
      <c r="S110" s="2" t="str">
        <f t="shared" si="42"/>
        <v xml:space="preserve">        </v>
      </c>
      <c r="T110" s="4" t="str">
        <f t="shared" si="48"/>
        <v>'',</v>
      </c>
      <c r="U110" s="2" t="str">
        <f t="shared" si="49"/>
        <v xml:space="preserve">      </v>
      </c>
      <c r="V110" s="23" t="str">
        <f t="shared" si="43"/>
        <v>' LKA configuration status: 0 - no set in the configuration, 1 - set in the configuration ';</v>
      </c>
    </row>
    <row r="111" spans="2:22" x14ac:dyDescent="0.3">
      <c r="B111" s="422" t="s">
        <v>2736</v>
      </c>
      <c r="C111" s="357" t="s">
        <v>2742</v>
      </c>
      <c r="D111" s="436" t="s">
        <v>974</v>
      </c>
      <c r="E111" s="27" t="s">
        <v>2763</v>
      </c>
      <c r="F111" s="225" t="s">
        <v>1775</v>
      </c>
      <c r="G111" s="225"/>
      <c r="H111" s="407">
        <v>0</v>
      </c>
      <c r="I111" s="407"/>
      <c r="J111" s="407">
        <v>0</v>
      </c>
      <c r="K111" s="407">
        <v>1</v>
      </c>
      <c r="L111" s="407" t="s">
        <v>1777</v>
      </c>
      <c r="M111" s="2" t="str">
        <f>"'"&amp;C109&amp;"'"&amp;","</f>
        <v>'DAS_AslaConf_Stat',</v>
      </c>
      <c r="O111" s="2" t="str">
        <f>"'"&amp;F109&amp;"',"</f>
        <v>'uint8',</v>
      </c>
      <c r="P111" s="2" t="str">
        <f t="shared" si="53"/>
        <v>0,</v>
      </c>
      <c r="Q111" s="2"/>
      <c r="R111" s="2" t="str">
        <f t="shared" si="47"/>
        <v>[0, 1],</v>
      </c>
      <c r="S111" s="2" t="str">
        <f t="shared" si="42"/>
        <v xml:space="preserve">        </v>
      </c>
      <c r="T111" s="4" t="str">
        <f t="shared" si="48"/>
        <v>'',</v>
      </c>
      <c r="U111" s="2" t="str">
        <f>REPT(" ", (9-LEN(T111)))</f>
        <v xml:space="preserve">      </v>
      </c>
      <c r="V111" s="23" t="str">
        <f t="shared" si="43"/>
        <v>' FCW configuration status: 0 - no set in the configuration, 1 - set in the configuration ';</v>
      </c>
    </row>
    <row r="112" spans="2:22" x14ac:dyDescent="0.3">
      <c r="B112" s="422" t="s">
        <v>2736</v>
      </c>
      <c r="C112" s="357" t="s">
        <v>2743</v>
      </c>
      <c r="D112" s="436" t="s">
        <v>975</v>
      </c>
      <c r="E112" s="27" t="s">
        <v>2764</v>
      </c>
      <c r="F112" s="225" t="s">
        <v>1775</v>
      </c>
      <c r="G112" s="225"/>
      <c r="H112" s="407">
        <v>0</v>
      </c>
      <c r="I112" s="407"/>
      <c r="J112" s="407">
        <v>0</v>
      </c>
      <c r="K112" s="407">
        <v>1</v>
      </c>
      <c r="L112" s="407" t="s">
        <v>1777</v>
      </c>
      <c r="M112" s="2" t="str">
        <f>"'"&amp;C110&amp;"'"&amp;","</f>
        <v>'DAS_LkaConf_Stat',</v>
      </c>
      <c r="O112" s="2" t="str">
        <f>"'"&amp;F110&amp;"',"</f>
        <v>'uint8',</v>
      </c>
      <c r="P112" s="2" t="str">
        <f t="shared" si="53"/>
        <v>0,</v>
      </c>
      <c r="Q112" s="2"/>
      <c r="R112" s="2" t="str">
        <f t="shared" si="47"/>
        <v>[0, 1],</v>
      </c>
      <c r="S112" s="2" t="str">
        <f t="shared" si="42"/>
        <v xml:space="preserve">        </v>
      </c>
      <c r="T112" s="4" t="str">
        <f t="shared" si="48"/>
        <v>'',</v>
      </c>
      <c r="U112" s="2" t="str">
        <f>REPT(" ", (9-LEN(T112)))</f>
        <v xml:space="preserve">      </v>
      </c>
      <c r="V112" s="23" t="str">
        <f t="shared" si="43"/>
        <v>' AEB configuration status: 0 - no set in the configuration, 1 - set in the configuration ';</v>
      </c>
    </row>
    <row r="113" spans="2:43" x14ac:dyDescent="0.3">
      <c r="B113" s="422" t="s">
        <v>2736</v>
      </c>
      <c r="C113" s="357" t="s">
        <v>2744</v>
      </c>
      <c r="D113" s="436" t="s">
        <v>986</v>
      </c>
      <c r="E113" s="27" t="s">
        <v>2765</v>
      </c>
      <c r="F113" s="225" t="s">
        <v>1775</v>
      </c>
      <c r="G113" s="225"/>
      <c r="H113" s="407">
        <v>0</v>
      </c>
      <c r="I113" s="407"/>
      <c r="J113" s="407">
        <v>0</v>
      </c>
      <c r="K113" s="407">
        <v>1</v>
      </c>
      <c r="L113" s="407" t="s">
        <v>1777</v>
      </c>
      <c r="M113" s="2" t="str">
        <f>"'"&amp;C111&amp;"'"&amp;","</f>
        <v>'DAS_FcwConf_Stat',</v>
      </c>
      <c r="O113" s="2" t="str">
        <f>"'"&amp;F111&amp;"',"</f>
        <v>'uint8',</v>
      </c>
      <c r="P113" s="2" t="str">
        <f t="shared" si="53"/>
        <v>0,</v>
      </c>
      <c r="Q113" s="2"/>
      <c r="R113" s="2" t="str">
        <f t="shared" si="47"/>
        <v>[0, 1],</v>
      </c>
      <c r="S113" s="2" t="str">
        <f t="shared" si="42"/>
        <v xml:space="preserve">        </v>
      </c>
      <c r="T113" s="4" t="str">
        <f t="shared" si="48"/>
        <v>'',</v>
      </c>
      <c r="U113" s="2" t="str">
        <f t="shared" ref="U113:U122" si="56">REPT(" ", (9-LEN(T113)))</f>
        <v xml:space="preserve">      </v>
      </c>
      <c r="V113" s="23" t="str">
        <f t="shared" si="43"/>
        <v>' LCC configuration status: 0 - no set in the configuration, 1 - set in the configuration ';</v>
      </c>
    </row>
    <row r="114" spans="2:43" x14ac:dyDescent="0.3">
      <c r="B114" s="422" t="s">
        <v>2736</v>
      </c>
      <c r="C114" s="357" t="s">
        <v>2745</v>
      </c>
      <c r="D114" s="436" t="s">
        <v>987</v>
      </c>
      <c r="E114" s="387" t="s">
        <v>2766</v>
      </c>
      <c r="F114" s="225" t="s">
        <v>1775</v>
      </c>
      <c r="G114" s="225"/>
      <c r="H114" s="407">
        <v>0</v>
      </c>
      <c r="I114" s="407"/>
      <c r="J114" s="407">
        <v>0</v>
      </c>
      <c r="K114" s="407">
        <v>1</v>
      </c>
      <c r="L114" s="407" t="s">
        <v>1777</v>
      </c>
      <c r="M114" s="1" t="e">
        <f>"'"&amp;#REF!&amp;"'"&amp;","</f>
        <v>#REF!</v>
      </c>
      <c r="N114" s="8"/>
      <c r="O114" s="2" t="e">
        <f>"'"&amp;#REF!&amp;"',"</f>
        <v>#REF!</v>
      </c>
      <c r="P114" s="1" t="str">
        <f t="shared" si="53"/>
        <v>0,</v>
      </c>
      <c r="Q114" s="2"/>
      <c r="R114" s="2"/>
      <c r="S114" s="2"/>
      <c r="T114" s="4"/>
      <c r="U114" s="2"/>
      <c r="V114" s="23"/>
    </row>
    <row r="115" spans="2:43" x14ac:dyDescent="0.3">
      <c r="B115" s="422" t="s">
        <v>2736</v>
      </c>
      <c r="C115" s="357" t="s">
        <v>2746</v>
      </c>
      <c r="D115" s="436" t="s">
        <v>978</v>
      </c>
      <c r="E115" s="387" t="s">
        <v>2767</v>
      </c>
      <c r="F115" s="225" t="s">
        <v>1775</v>
      </c>
      <c r="G115" s="225"/>
      <c r="H115" s="407">
        <v>0</v>
      </c>
      <c r="I115" s="407"/>
      <c r="J115" s="407">
        <v>0</v>
      </c>
      <c r="K115" s="407">
        <v>1</v>
      </c>
      <c r="L115" s="407" t="s">
        <v>1777</v>
      </c>
      <c r="M115" s="1" t="e">
        <f>"'"&amp;#REF!&amp;"'"&amp;","</f>
        <v>#REF!</v>
      </c>
      <c r="N115" s="8"/>
      <c r="O115" s="2" t="e">
        <f>"'"&amp;#REF!&amp;"',"</f>
        <v>#REF!</v>
      </c>
      <c r="P115" s="1" t="str">
        <f t="shared" si="53"/>
        <v>0,</v>
      </c>
      <c r="Q115" s="2"/>
      <c r="R115" s="2" t="str">
        <f>"["&amp;J115&amp;", "&amp;LEFT(K115,7)&amp;"]"&amp;","</f>
        <v>[0, 1],</v>
      </c>
      <c r="S115" s="2" t="str">
        <f t="shared" si="42"/>
        <v xml:space="preserve">        </v>
      </c>
      <c r="T115" s="4" t="str">
        <f>IF(L115="[]","''",(IF(L115="-","''",L115)))&amp;","</f>
        <v>'',</v>
      </c>
      <c r="U115" s="2" t="str">
        <f t="shared" si="56"/>
        <v xml:space="preserve">      </v>
      </c>
      <c r="V115" s="23" t="str">
        <f>"'"&amp;IF(E115="[]","-"," "&amp;(CLEAN(E115))&amp;" ")&amp;"'"&amp;";"</f>
        <v>' DOW configuration status: 0 - no set in the configuration, 1 - set in the configuration ';</v>
      </c>
    </row>
    <row r="116" spans="2:43" x14ac:dyDescent="0.3">
      <c r="B116" s="422" t="s">
        <v>2736</v>
      </c>
      <c r="C116" s="357" t="s">
        <v>2747</v>
      </c>
      <c r="D116" s="436" t="s">
        <v>989</v>
      </c>
      <c r="E116" s="387" t="s">
        <v>2768</v>
      </c>
      <c r="F116" s="225" t="s">
        <v>1775</v>
      </c>
      <c r="G116" s="225"/>
      <c r="H116" s="407">
        <v>0</v>
      </c>
      <c r="I116" s="407"/>
      <c r="J116" s="407">
        <v>0</v>
      </c>
      <c r="K116" s="407">
        <v>1</v>
      </c>
      <c r="L116" s="407" t="s">
        <v>1777</v>
      </c>
      <c r="M116" s="2" t="e">
        <f>"'"&amp;#REF!&amp;"'"&amp;","</f>
        <v>#REF!</v>
      </c>
      <c r="O116" s="2" t="e">
        <f>"'"&amp;#REF!&amp;"',"</f>
        <v>#REF!</v>
      </c>
      <c r="P116" s="2" t="str">
        <f t="shared" si="53"/>
        <v>0,</v>
      </c>
      <c r="Q116" s="2"/>
      <c r="R116" s="2" t="str">
        <f>"["&amp;J116&amp;", "&amp;LEFT(K116,7)&amp;"]"&amp;","</f>
        <v>[0, 1],</v>
      </c>
      <c r="S116" s="2" t="str">
        <f t="shared" si="42"/>
        <v xml:space="preserve">        </v>
      </c>
      <c r="T116" s="4" t="str">
        <f>IF(L116="[]","''",(IF(L116="-","''",L116)))&amp;","</f>
        <v>'',</v>
      </c>
      <c r="U116" s="2" t="str">
        <f t="shared" si="56"/>
        <v xml:space="preserve">      </v>
      </c>
      <c r="V116" s="23" t="str">
        <f>"'"&amp;IF(E116="[]","-"," "&amp;(CLEAN(E116))&amp;" ")&amp;"'"&amp;";"</f>
        <v>' LDW configuration status: 0 - no set in the configuration, 1 - set in the configuration ';</v>
      </c>
    </row>
    <row r="117" spans="2:43" ht="15.6" customHeight="1" x14ac:dyDescent="0.3">
      <c r="B117" s="422" t="s">
        <v>2736</v>
      </c>
      <c r="C117" s="357" t="s">
        <v>2748</v>
      </c>
      <c r="D117" s="436" t="s">
        <v>990</v>
      </c>
      <c r="E117" s="387" t="s">
        <v>2769</v>
      </c>
      <c r="F117" s="225" t="s">
        <v>1775</v>
      </c>
      <c r="G117" s="225"/>
      <c r="H117" s="407">
        <v>0</v>
      </c>
      <c r="I117" s="407"/>
      <c r="J117" s="407">
        <v>0</v>
      </c>
      <c r="K117" s="407">
        <v>1</v>
      </c>
      <c r="L117" s="407" t="s">
        <v>1777</v>
      </c>
      <c r="M117" s="2" t="e">
        <f>"'"&amp;#REF!&amp;"'"&amp;","</f>
        <v>#REF!</v>
      </c>
      <c r="O117" s="2" t="e">
        <f>"'"&amp;#REF!&amp;"',"</f>
        <v>#REF!</v>
      </c>
      <c r="P117" s="2" t="str">
        <f t="shared" si="53"/>
        <v>0,</v>
      </c>
      <c r="Q117" s="2"/>
      <c r="R117" s="2" t="str">
        <f>"["&amp;J117&amp;", "&amp;LEFT(K117,7)&amp;"]"&amp;","</f>
        <v>[0, 1],</v>
      </c>
      <c r="S117" s="2" t="str">
        <f t="shared" si="42"/>
        <v xml:space="preserve">        </v>
      </c>
      <c r="T117" s="4" t="str">
        <f>IF(L117="[]","''",(IF(L117="-","''",L117)))&amp;","</f>
        <v>'',</v>
      </c>
      <c r="U117" s="2" t="str">
        <f t="shared" si="56"/>
        <v xml:space="preserve">      </v>
      </c>
      <c r="V117" s="23" t="str">
        <f>"'"&amp;IF(E117="[]","-"," "&amp;(CLEAN(E117))&amp;" ")&amp;"'"&amp;";"</f>
        <v>' LDP configuration status: 0 - no set in the configuration, 1 - set in the configuration ';</v>
      </c>
    </row>
    <row r="118" spans="2:43" ht="16.350000000000001" customHeight="1" x14ac:dyDescent="0.3">
      <c r="B118" s="422" t="s">
        <v>2736</v>
      </c>
      <c r="C118" s="357" t="s">
        <v>2749</v>
      </c>
      <c r="D118" s="436" t="s">
        <v>2043</v>
      </c>
      <c r="E118" s="387" t="s">
        <v>2770</v>
      </c>
      <c r="F118" s="225" t="s">
        <v>1775</v>
      </c>
      <c r="G118" s="225"/>
      <c r="H118" s="407">
        <v>0</v>
      </c>
      <c r="I118" s="407"/>
      <c r="J118" s="407">
        <v>0</v>
      </c>
      <c r="K118" s="407">
        <v>1</v>
      </c>
      <c r="L118" s="407" t="s">
        <v>1777</v>
      </c>
      <c r="M118" s="2" t="e">
        <f>"'"&amp;#REF!&amp;"'"&amp;","</f>
        <v>#REF!</v>
      </c>
      <c r="O118" s="2" t="e">
        <f>"'"&amp;#REF!&amp;"',"</f>
        <v>#REF!</v>
      </c>
      <c r="P118" s="2" t="str">
        <f t="shared" si="53"/>
        <v>0,</v>
      </c>
      <c r="Q118" s="2"/>
      <c r="R118" s="1" t="str">
        <f>"["&amp;J118&amp;", "&amp;LEFT(K118,7)&amp;"]"&amp;","</f>
        <v>[0, 1],</v>
      </c>
      <c r="S118" s="1" t="str">
        <f t="shared" si="42"/>
        <v xml:space="preserve">        </v>
      </c>
      <c r="T118" s="4" t="str">
        <f>IF(L118="[]","''",(IF(L118="-","''",L118)))&amp;","</f>
        <v>'',</v>
      </c>
      <c r="U118" s="1" t="str">
        <f t="shared" si="56"/>
        <v xml:space="preserve">      </v>
      </c>
      <c r="V118" s="23"/>
    </row>
    <row r="119" spans="2:43" x14ac:dyDescent="0.3">
      <c r="B119" s="422" t="s">
        <v>2736</v>
      </c>
      <c r="C119" s="357" t="s">
        <v>2750</v>
      </c>
      <c r="D119" s="436" t="s">
        <v>1327</v>
      </c>
      <c r="E119" s="387" t="s">
        <v>2771</v>
      </c>
      <c r="F119" s="225" t="s">
        <v>1775</v>
      </c>
      <c r="G119" s="225"/>
      <c r="H119" s="407">
        <v>0</v>
      </c>
      <c r="I119" s="407"/>
      <c r="J119" s="407">
        <v>0</v>
      </c>
      <c r="K119" s="407">
        <v>1</v>
      </c>
      <c r="L119" s="407" t="s">
        <v>1777</v>
      </c>
      <c r="M119" s="2" t="e">
        <f>"'"&amp;#REF!&amp;"'"&amp;","</f>
        <v>#REF!</v>
      </c>
      <c r="O119" s="2" t="e">
        <f>"'"&amp;#REF!&amp;"',"</f>
        <v>#REF!</v>
      </c>
      <c r="P119" s="2" t="str">
        <f t="shared" si="53"/>
        <v>0,</v>
      </c>
      <c r="Q119" s="2"/>
      <c r="R119" s="2" t="str">
        <f>"["&amp;J119&amp;", "&amp;LEFT(K119,7)&amp;"]"&amp;","</f>
        <v>[0, 1],</v>
      </c>
      <c r="S119" s="2" t="str">
        <f t="shared" si="42"/>
        <v xml:space="preserve">        </v>
      </c>
      <c r="T119" s="4" t="str">
        <f>IF(L119="[]","''",(IF(L119="-","''",L119)))&amp;","</f>
        <v>'',</v>
      </c>
      <c r="U119" s="2" t="str">
        <f t="shared" si="56"/>
        <v xml:space="preserve">      </v>
      </c>
      <c r="V119" s="23" t="str">
        <f>"'"&amp;IF(E119="[]","-"," "&amp;(CLEAN(E119))&amp;" ")&amp;"'"&amp;";"</f>
        <v>' AA configuration status: 0 - no set in the configuration, 1 - set in the configuration ';</v>
      </c>
    </row>
    <row r="120" spans="2:43" x14ac:dyDescent="0.3">
      <c r="B120" s="422" t="s">
        <v>2736</v>
      </c>
      <c r="C120" s="357" t="s">
        <v>2751</v>
      </c>
      <c r="D120" s="436" t="s">
        <v>982</v>
      </c>
      <c r="E120" s="387" t="s">
        <v>2772</v>
      </c>
      <c r="F120" s="225" t="s">
        <v>1775</v>
      </c>
      <c r="G120" s="225"/>
      <c r="H120" s="407">
        <v>0</v>
      </c>
      <c r="I120" s="407"/>
      <c r="J120" s="407">
        <v>0</v>
      </c>
      <c r="K120" s="407">
        <v>1</v>
      </c>
      <c r="L120" s="407" t="s">
        <v>1777</v>
      </c>
      <c r="M120" s="2" t="e">
        <f>"'"&amp;#REF!&amp;"'"&amp;","</f>
        <v>#REF!</v>
      </c>
      <c r="O120" s="2" t="e">
        <f>"'"&amp;#REF!&amp;"',"</f>
        <v>#REF!</v>
      </c>
      <c r="P120" s="2" t="str">
        <f t="shared" si="53"/>
        <v>0,</v>
      </c>
      <c r="Q120" s="2"/>
      <c r="R120" s="2"/>
      <c r="S120" s="2"/>
      <c r="T120" s="4"/>
      <c r="U120" s="2"/>
      <c r="V120" s="23"/>
    </row>
    <row r="121" spans="2:43" x14ac:dyDescent="0.3">
      <c r="B121" s="422" t="s">
        <v>2736</v>
      </c>
      <c r="C121" s="357" t="s">
        <v>2752</v>
      </c>
      <c r="D121" s="436" t="s">
        <v>1324</v>
      </c>
      <c r="E121" s="387" t="s">
        <v>2773</v>
      </c>
      <c r="F121" s="225" t="s">
        <v>1775</v>
      </c>
      <c r="G121" s="225"/>
      <c r="H121" s="407">
        <v>0</v>
      </c>
      <c r="I121" s="407"/>
      <c r="J121" s="407">
        <v>0</v>
      </c>
      <c r="K121" s="407">
        <v>1</v>
      </c>
      <c r="L121" s="407" t="s">
        <v>1777</v>
      </c>
      <c r="Q121" s="2"/>
      <c r="R121" s="2"/>
      <c r="S121" s="2"/>
      <c r="T121" s="4"/>
      <c r="U121" s="2"/>
      <c r="V121" s="23"/>
    </row>
    <row r="122" spans="2:43" x14ac:dyDescent="0.3">
      <c r="B122" s="422" t="s">
        <v>2736</v>
      </c>
      <c r="C122" s="357" t="s">
        <v>2753</v>
      </c>
      <c r="D122" s="436" t="s">
        <v>1494</v>
      </c>
      <c r="E122" s="387" t="s">
        <v>2774</v>
      </c>
      <c r="F122" s="225" t="s">
        <v>1775</v>
      </c>
      <c r="G122" s="225"/>
      <c r="H122" s="407">
        <v>0</v>
      </c>
      <c r="I122" s="407"/>
      <c r="J122" s="407">
        <v>0</v>
      </c>
      <c r="K122" s="407">
        <v>1</v>
      </c>
      <c r="L122" s="407" t="s">
        <v>1777</v>
      </c>
      <c r="Q122" s="2"/>
      <c r="R122" s="2" t="str">
        <f>"["&amp;J122&amp;", "&amp;LEFT(K122,7)&amp;"]"&amp;","</f>
        <v>[0, 1],</v>
      </c>
      <c r="S122" s="2" t="str">
        <f t="shared" si="42"/>
        <v xml:space="preserve">        </v>
      </c>
      <c r="T122" s="4" t="str">
        <f>IF(L122="[]","''",(IF(L122="-","''",L122)))&amp;","</f>
        <v>'',</v>
      </c>
      <c r="U122" s="2" t="str">
        <f t="shared" si="56"/>
        <v xml:space="preserve">      </v>
      </c>
      <c r="V122" s="23" t="str">
        <f>"'"&amp;IF(E122="[]","-"," "&amp;(CLEAN(E122))&amp;" ")&amp;"'"&amp;";"</f>
        <v>' RCTC configuration status: 0 - no set in the configuration, 1 - set in the configuration ';</v>
      </c>
    </row>
    <row r="123" spans="2:43" x14ac:dyDescent="0.3">
      <c r="B123" s="422" t="s">
        <v>2736</v>
      </c>
      <c r="C123" s="357" t="s">
        <v>2754</v>
      </c>
      <c r="D123" s="436" t="s">
        <v>980</v>
      </c>
      <c r="E123" s="387" t="s">
        <v>2775</v>
      </c>
      <c r="F123" s="225" t="s">
        <v>1775</v>
      </c>
      <c r="G123" s="225"/>
      <c r="H123" s="407">
        <v>0</v>
      </c>
      <c r="I123" s="407"/>
      <c r="J123" s="407">
        <v>0</v>
      </c>
      <c r="K123" s="407">
        <v>1</v>
      </c>
      <c r="L123" s="407" t="s">
        <v>1777</v>
      </c>
      <c r="Q123" s="2"/>
      <c r="R123" s="2" t="str">
        <f>"["&amp;J123&amp;", "&amp;LEFT(K123,7)&amp;"]"&amp;","</f>
        <v>[0, 1],</v>
      </c>
      <c r="S123" s="2" t="str">
        <f>REPT(" ", (15-LEN(R123)))</f>
        <v xml:space="preserve">        </v>
      </c>
      <c r="T123" s="4" t="str">
        <f>IF(L123="[]","''",(IF(L123="-","''",L123)))&amp;","</f>
        <v>'',</v>
      </c>
      <c r="U123" s="2" t="str">
        <f>REPT(" ", (9-LEN(T123)))</f>
        <v xml:space="preserve">      </v>
      </c>
      <c r="V123" s="23" t="str">
        <f>"'"&amp;IF(E123="[]","-"," "&amp;(CLEAN(E123))&amp;" ")&amp;"'"&amp;";"</f>
        <v>' RCW configuration status: 0 - no set in the configuration, 1 - set in the configuration ';</v>
      </c>
    </row>
    <row r="124" spans="2:43" s="8" customFormat="1" x14ac:dyDescent="0.3">
      <c r="B124" s="422" t="s">
        <v>2736</v>
      </c>
      <c r="C124" s="357" t="s">
        <v>2755</v>
      </c>
      <c r="D124" s="436" t="s">
        <v>985</v>
      </c>
      <c r="E124" s="387" t="s">
        <v>2776</v>
      </c>
      <c r="F124" s="225" t="s">
        <v>1775</v>
      </c>
      <c r="G124" s="225"/>
      <c r="H124" s="407">
        <v>0</v>
      </c>
      <c r="I124" s="407"/>
      <c r="J124" s="407">
        <v>0</v>
      </c>
      <c r="K124" s="407">
        <v>1</v>
      </c>
      <c r="L124" s="407" t="s">
        <v>1777</v>
      </c>
      <c r="M124" s="2"/>
      <c r="N124" s="3"/>
      <c r="O124" s="3"/>
      <c r="P124" s="3"/>
      <c r="Q124" s="1"/>
      <c r="R124" s="1"/>
      <c r="S124" s="1"/>
      <c r="T124" s="1"/>
      <c r="U124" s="1"/>
      <c r="V124" s="1"/>
    </row>
    <row r="125" spans="2:43" s="8" customFormat="1" x14ac:dyDescent="0.3">
      <c r="B125" s="422" t="s">
        <v>2736</v>
      </c>
      <c r="C125" s="357" t="s">
        <v>2756</v>
      </c>
      <c r="D125" s="436" t="s">
        <v>988</v>
      </c>
      <c r="E125" s="387" t="s">
        <v>2777</v>
      </c>
      <c r="F125" s="225" t="s">
        <v>1775</v>
      </c>
      <c r="G125" s="225"/>
      <c r="H125" s="407">
        <v>0</v>
      </c>
      <c r="I125" s="407"/>
      <c r="J125" s="407">
        <v>0</v>
      </c>
      <c r="K125" s="407">
        <v>1</v>
      </c>
      <c r="L125" s="407" t="s">
        <v>1777</v>
      </c>
      <c r="M125" s="2"/>
      <c r="N125" s="3"/>
      <c r="O125" s="3"/>
      <c r="P125" s="3"/>
      <c r="Q125" s="1"/>
      <c r="R125" s="1"/>
      <c r="S125" s="1"/>
      <c r="T125" s="1"/>
      <c r="U125" s="1"/>
      <c r="V125" s="1"/>
    </row>
    <row r="126" spans="2:43" x14ac:dyDescent="0.3">
      <c r="B126" s="422" t="s">
        <v>2736</v>
      </c>
      <c r="C126" s="357" t="s">
        <v>2757</v>
      </c>
      <c r="D126" s="436" t="s">
        <v>984</v>
      </c>
      <c r="E126" s="387" t="s">
        <v>2778</v>
      </c>
      <c r="F126" s="225" t="s">
        <v>1775</v>
      </c>
      <c r="G126" s="225"/>
      <c r="H126" s="407">
        <v>0</v>
      </c>
      <c r="I126" s="407"/>
      <c r="J126" s="407">
        <v>0</v>
      </c>
      <c r="K126" s="407">
        <v>1</v>
      </c>
      <c r="L126" s="407" t="s">
        <v>1777</v>
      </c>
      <c r="Q126" s="2"/>
      <c r="R126" s="2" t="e">
        <f>"["&amp;#REF!&amp;", "&amp;LEFT(#REF!,7)&amp;"]"&amp;","</f>
        <v>#REF!</v>
      </c>
      <c r="S126" s="2" t="e">
        <f>REPT(" ", (15-LEN(R126)))</f>
        <v>#REF!</v>
      </c>
      <c r="T126" s="4" t="e">
        <f>IF(#REF!="[]","''",(IF(#REF!="-","''",#REF!)))&amp;","</f>
        <v>#REF!</v>
      </c>
      <c r="U126" s="2" t="e">
        <f>REPT(" ", (9-LEN(T126)))</f>
        <v>#REF!</v>
      </c>
      <c r="V126" s="23" t="e">
        <f>"'"&amp;IF(#REF!="[]","-"," "&amp;(CLEAN(#REF!))&amp;" ")&amp;"'"&amp;";"</f>
        <v>#REF!</v>
      </c>
    </row>
    <row r="127" spans="2:43" x14ac:dyDescent="0.3">
      <c r="B127" s="421" t="s">
        <v>1724</v>
      </c>
      <c r="C127" s="364" t="s">
        <v>271</v>
      </c>
      <c r="D127" s="372" t="s">
        <v>900</v>
      </c>
      <c r="E127" s="27" t="s">
        <v>263</v>
      </c>
      <c r="F127" s="356" t="s">
        <v>1775</v>
      </c>
      <c r="H127" s="29">
        <v>0</v>
      </c>
      <c r="I127" s="29"/>
      <c r="J127" s="29">
        <v>0</v>
      </c>
      <c r="K127" s="29">
        <v>1</v>
      </c>
      <c r="L127" s="29" t="s">
        <v>1777</v>
      </c>
      <c r="M127" s="2" t="str">
        <f>"'"&amp;C127&amp;"'"&amp;","</f>
        <v>'CcEmsMotIncFlag',</v>
      </c>
      <c r="N127" s="2" t="str">
        <f>REPT(" ", (31-LEN(M127)))</f>
        <v xml:space="preserve">             </v>
      </c>
      <c r="O127" s="2" t="str">
        <f>"'"&amp;F127&amp;"',"</f>
        <v>'uint8',</v>
      </c>
      <c r="P127" s="2" t="str">
        <f>"0,"</f>
        <v>0,</v>
      </c>
      <c r="Q127" s="2"/>
      <c r="R127" s="2"/>
      <c r="S127" s="2"/>
      <c r="T127" s="4"/>
      <c r="U127" s="2"/>
      <c r="V127" s="5"/>
    </row>
    <row r="128" spans="2:43" s="108" customFormat="1" x14ac:dyDescent="0.3">
      <c r="B128" s="421" t="s">
        <v>1724</v>
      </c>
      <c r="C128" s="364" t="s">
        <v>272</v>
      </c>
      <c r="D128" s="372" t="s">
        <v>899</v>
      </c>
      <c r="E128" s="27" t="s">
        <v>264</v>
      </c>
      <c r="F128" s="356" t="s">
        <v>1776</v>
      </c>
      <c r="G128" s="356"/>
      <c r="H128" s="29">
        <v>0</v>
      </c>
      <c r="I128" s="29"/>
      <c r="J128" s="29">
        <v>-200</v>
      </c>
      <c r="K128" s="29">
        <v>1000</v>
      </c>
      <c r="L128" s="29" t="s">
        <v>1777</v>
      </c>
      <c r="M128" s="2" t="str">
        <f>"'"&amp;C128&amp;"'"&amp;","</f>
        <v>'CcEmsMotInc',</v>
      </c>
      <c r="N128" s="2" t="str">
        <f>REPT(" ", (31-LEN(M128)))</f>
        <v xml:space="preserve">                 </v>
      </c>
      <c r="O128" s="2" t="str">
        <f>"'"&amp;F128&amp;"',"</f>
        <v>'single',</v>
      </c>
      <c r="P128" s="2" t="str">
        <f>"0,"</f>
        <v>0,</v>
      </c>
      <c r="Q128" s="1"/>
      <c r="R128" s="1" t="str">
        <f>"["&amp;J126&amp;", "&amp;LEFT(K126,7)&amp;"]"&amp;","</f>
        <v>[0, 1],</v>
      </c>
      <c r="S128" s="1" t="str">
        <f>REPT(" ", (15-LEN(R128)))</f>
        <v xml:space="preserve">        </v>
      </c>
      <c r="T128" s="13" t="str">
        <f>IF(L126="[]","''",(IF(L126="-","''",L126)))&amp;","</f>
        <v>'',</v>
      </c>
      <c r="U128" s="1" t="str">
        <f>REPT(" ", (9-LEN(T128)))</f>
        <v xml:space="preserve">      </v>
      </c>
      <c r="V128" s="6" t="str">
        <f>"'"&amp;IF(E126="[]","-"," "&amp;(CLEAN(E126))&amp;" ")&amp;"'"&amp;";"</f>
        <v>' Visual configuration status: 0 - no set in the configuration, 1 - set in the configuration ';</v>
      </c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8"/>
      <c r="AQ128" s="8"/>
    </row>
    <row r="129" spans="2:43" s="108" customFormat="1" x14ac:dyDescent="0.3">
      <c r="B129" s="421" t="s">
        <v>1724</v>
      </c>
      <c r="C129" s="370" t="s">
        <v>273</v>
      </c>
      <c r="D129" s="372" t="s">
        <v>901</v>
      </c>
      <c r="E129" s="360" t="s">
        <v>265</v>
      </c>
      <c r="F129" s="356" t="s">
        <v>1775</v>
      </c>
      <c r="G129" s="356"/>
      <c r="H129" s="29">
        <v>0</v>
      </c>
      <c r="I129" s="29"/>
      <c r="J129" s="29">
        <v>0</v>
      </c>
      <c r="K129" s="29">
        <v>3</v>
      </c>
      <c r="L129" s="29" t="s">
        <v>1777</v>
      </c>
      <c r="M129" s="2" t="str">
        <f>"'"&amp;C129&amp;"'"&amp;","</f>
        <v>'CcEmsEngagement_Stat',</v>
      </c>
      <c r="N129" s="2" t="str">
        <f>REPT(" ", (31-LEN(M129)))</f>
        <v xml:space="preserve">        </v>
      </c>
      <c r="O129" s="2" t="str">
        <f>"'"&amp;F129&amp;"',"</f>
        <v>'uint8',</v>
      </c>
      <c r="P129" s="2" t="str">
        <f>"0,"</f>
        <v>0,</v>
      </c>
      <c r="Q129" s="1"/>
      <c r="R129" s="1"/>
      <c r="S129" s="1"/>
      <c r="T129" s="13"/>
      <c r="U129" s="1"/>
      <c r="V129" s="6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8"/>
      <c r="AQ129" s="8"/>
    </row>
    <row r="130" spans="2:43" s="108" customFormat="1" x14ac:dyDescent="0.3">
      <c r="B130" s="421" t="s">
        <v>1724</v>
      </c>
      <c r="C130" s="367" t="s">
        <v>4266</v>
      </c>
      <c r="D130" s="470" t="s">
        <v>4265</v>
      </c>
      <c r="E130" s="360" t="s">
        <v>266</v>
      </c>
      <c r="F130" s="356" t="s">
        <v>1775</v>
      </c>
      <c r="G130" s="356"/>
      <c r="H130" s="29">
        <v>0</v>
      </c>
      <c r="I130" s="29"/>
      <c r="J130" s="29">
        <v>0</v>
      </c>
      <c r="K130" s="29">
        <v>1</v>
      </c>
      <c r="L130" s="29" t="s">
        <v>1777</v>
      </c>
      <c r="M130" s="2" t="str">
        <f>"'"&amp;C130&amp;"'"&amp;","</f>
        <v>'CcLimState_Stat',</v>
      </c>
      <c r="N130" s="2" t="str">
        <f>REPT(" ", (31-LEN(M130)))</f>
        <v xml:space="preserve">             </v>
      </c>
      <c r="O130" s="2" t="str">
        <f>"'"&amp;F130&amp;"',"</f>
        <v>'uint8',</v>
      </c>
      <c r="P130" s="2" t="str">
        <f>"0,"</f>
        <v>0,</v>
      </c>
      <c r="Q130" s="1"/>
      <c r="R130" s="1"/>
      <c r="S130" s="1"/>
      <c r="T130" s="13"/>
      <c r="U130" s="1"/>
      <c r="V130" s="6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8"/>
      <c r="AQ130" s="8"/>
    </row>
    <row r="131" spans="2:43" s="108" customFormat="1" x14ac:dyDescent="0.3">
      <c r="B131" s="422" t="s">
        <v>1978</v>
      </c>
      <c r="C131" s="364" t="s">
        <v>1034</v>
      </c>
      <c r="D131" s="402" t="s">
        <v>2812</v>
      </c>
      <c r="E131" s="360" t="s">
        <v>2632</v>
      </c>
      <c r="F131" s="356" t="s">
        <v>1775</v>
      </c>
      <c r="G131" s="356"/>
      <c r="H131" s="29">
        <v>0</v>
      </c>
      <c r="I131" s="29"/>
      <c r="J131" s="29">
        <v>0</v>
      </c>
      <c r="K131" s="29">
        <v>3</v>
      </c>
      <c r="L131" s="29" t="s">
        <v>1777</v>
      </c>
      <c r="M131" s="1" t="e">
        <f>"    %"&amp;#REF!</f>
        <v>#REF!</v>
      </c>
      <c r="N131" s="1"/>
      <c r="O131" s="2"/>
      <c r="P131" s="1"/>
      <c r="Q131" s="1"/>
      <c r="R131" s="1"/>
      <c r="S131" s="1"/>
      <c r="T131" s="13"/>
      <c r="U131" s="1"/>
      <c r="V131" s="6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  <c r="AM131" s="8"/>
      <c r="AN131" s="8"/>
      <c r="AO131" s="8"/>
      <c r="AP131" s="8"/>
      <c r="AQ131" s="8"/>
    </row>
    <row r="132" spans="2:43" s="108" customFormat="1" x14ac:dyDescent="0.3">
      <c r="B132" s="422" t="s">
        <v>1978</v>
      </c>
      <c r="C132" s="364" t="s">
        <v>1035</v>
      </c>
      <c r="D132" s="402" t="s">
        <v>2813</v>
      </c>
      <c r="E132" s="366" t="s">
        <v>2593</v>
      </c>
      <c r="F132" s="356" t="s">
        <v>1775</v>
      </c>
      <c r="G132" s="356"/>
      <c r="H132" s="29">
        <v>0</v>
      </c>
      <c r="I132" s="29"/>
      <c r="J132" s="29">
        <v>0</v>
      </c>
      <c r="K132" s="29">
        <v>2</v>
      </c>
      <c r="L132" s="29" t="s">
        <v>1777</v>
      </c>
      <c r="M132" s="2" t="e">
        <f>"'"&amp;#REF!&amp;"'"&amp;","</f>
        <v>#REF!</v>
      </c>
      <c r="N132" s="2" t="e">
        <f t="shared" ref="N132:N157" si="57">REPT(" ", (31-LEN(M132)))</f>
        <v>#REF!</v>
      </c>
      <c r="O132" s="2" t="e">
        <f>"'"&amp;#REF!&amp;"',"</f>
        <v>#REF!</v>
      </c>
      <c r="P132" s="2" t="str">
        <f t="shared" ref="P132:P157" si="58">"0,"</f>
        <v>0,</v>
      </c>
      <c r="Q132" s="1"/>
      <c r="R132" s="1"/>
      <c r="S132" s="1"/>
      <c r="T132" s="13"/>
      <c r="U132" s="1"/>
      <c r="V132" s="6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  <c r="AM132" s="8"/>
      <c r="AN132" s="8"/>
      <c r="AO132" s="8"/>
      <c r="AP132" s="8"/>
      <c r="AQ132" s="8"/>
    </row>
    <row r="133" spans="2:43" x14ac:dyDescent="0.3">
      <c r="B133" s="422" t="s">
        <v>1978</v>
      </c>
      <c r="C133" s="364" t="s">
        <v>1036</v>
      </c>
      <c r="D133" s="402" t="s">
        <v>2814</v>
      </c>
      <c r="E133" s="366" t="s">
        <v>221</v>
      </c>
      <c r="F133" s="356" t="s">
        <v>1775</v>
      </c>
      <c r="H133" s="29">
        <v>0</v>
      </c>
      <c r="I133" s="29"/>
      <c r="J133" s="29">
        <v>0</v>
      </c>
      <c r="K133" s="29" t="s">
        <v>207</v>
      </c>
      <c r="L133" s="29" t="s">
        <v>1777</v>
      </c>
      <c r="M133" s="2" t="str">
        <f t="shared" ref="M133:M157" si="59">"'"&amp;C131&amp;"'"&amp;","</f>
        <v>'OSettCcTypeSts',</v>
      </c>
      <c r="N133" s="2" t="str">
        <f t="shared" si="57"/>
        <v xml:space="preserve">              </v>
      </c>
      <c r="O133" s="2" t="str">
        <f t="shared" ref="O133:O157" si="60">"'"&amp;F131&amp;"',"</f>
        <v>'uint8',</v>
      </c>
      <c r="P133" s="2" t="str">
        <f t="shared" si="58"/>
        <v>0,</v>
      </c>
      <c r="Q133" s="2"/>
      <c r="R133" s="2" t="str">
        <f t="shared" ref="R133:R140" si="61">"["&amp;J131&amp;", "&amp;LEFT(K131,7)&amp;"]"&amp;","</f>
        <v>[0, 3],</v>
      </c>
      <c r="S133" s="2" t="str">
        <f t="shared" ref="S133:S141" si="62">REPT(" ", (15-LEN(R133)))</f>
        <v xml:space="preserve">        </v>
      </c>
      <c r="T133" s="4" t="str">
        <f t="shared" ref="T133:T140" si="63">IF(L131="[]","''",(IF(L131="-","''",L131)))&amp;","</f>
        <v>'',</v>
      </c>
      <c r="U133" s="2" t="str">
        <f t="shared" ref="U133:U141" si="64">REPT(" ", (9-LEN(T133)))</f>
        <v xml:space="preserve">      </v>
      </c>
      <c r="V133" s="23" t="str">
        <f t="shared" ref="V133:V140" si="65">"'"&amp;IF(E131="[]","-"," "&amp;(CLEAN(E131))&amp;" ")&amp;"'"&amp;";"</f>
        <v>' Type of CC:  0x0 - Off  0x1 - CC   0x2 - ACC   0x3 - LIM ';</v>
      </c>
    </row>
    <row r="134" spans="2:43" x14ac:dyDescent="0.3">
      <c r="B134" s="422" t="s">
        <v>1978</v>
      </c>
      <c r="C134" s="364" t="s">
        <v>1037</v>
      </c>
      <c r="D134" s="402" t="s">
        <v>2815</v>
      </c>
      <c r="E134" s="366" t="s">
        <v>222</v>
      </c>
      <c r="F134" s="356" t="s">
        <v>1775</v>
      </c>
      <c r="H134" s="29">
        <v>0</v>
      </c>
      <c r="I134" s="29"/>
      <c r="J134" s="29">
        <v>0</v>
      </c>
      <c r="K134" s="29" t="s">
        <v>207</v>
      </c>
      <c r="L134" s="29" t="s">
        <v>1777</v>
      </c>
      <c r="M134" s="2" t="str">
        <f t="shared" si="59"/>
        <v>'OSettCcModeSts',</v>
      </c>
      <c r="N134" s="2" t="str">
        <f t="shared" si="57"/>
        <v xml:space="preserve">              </v>
      </c>
      <c r="O134" s="2" t="str">
        <f t="shared" si="60"/>
        <v>'uint8',</v>
      </c>
      <c r="P134" s="2" t="str">
        <f t="shared" si="58"/>
        <v>0,</v>
      </c>
      <c r="Q134" s="2"/>
      <c r="R134" s="2" t="str">
        <f t="shared" si="61"/>
        <v>[0, 2],</v>
      </c>
      <c r="S134" s="2" t="str">
        <f t="shared" si="62"/>
        <v xml:space="preserve">        </v>
      </c>
      <c r="T134" s="4" t="str">
        <f t="shared" si="63"/>
        <v>'',</v>
      </c>
      <c r="U134" s="2" t="str">
        <f t="shared" si="64"/>
        <v xml:space="preserve">      </v>
      </c>
      <c r="V134" s="23" t="str">
        <f t="shared" si="65"/>
        <v>' Dynamics of CC: 0x0 - Auto mode  0x1 - Comfort mode  0x2 - Dynamic mode ';</v>
      </c>
    </row>
    <row r="135" spans="2:43" x14ac:dyDescent="0.3">
      <c r="B135" s="422" t="s">
        <v>1978</v>
      </c>
      <c r="C135" s="364" t="s">
        <v>1038</v>
      </c>
      <c r="D135" s="402" t="s">
        <v>2816</v>
      </c>
      <c r="E135" s="360" t="s">
        <v>223</v>
      </c>
      <c r="F135" s="356" t="s">
        <v>1775</v>
      </c>
      <c r="H135" s="29">
        <v>0</v>
      </c>
      <c r="I135" s="29"/>
      <c r="J135" s="29">
        <v>0</v>
      </c>
      <c r="K135" s="29">
        <v>60</v>
      </c>
      <c r="L135" s="29" t="s">
        <v>1777</v>
      </c>
      <c r="M135" s="2" t="str">
        <f t="shared" si="59"/>
        <v>'OSettCcSpdCorrectSts',</v>
      </c>
      <c r="N135" s="2" t="str">
        <f t="shared" si="57"/>
        <v xml:space="preserve">        </v>
      </c>
      <c r="O135" s="2" t="str">
        <f t="shared" si="60"/>
        <v>'uint8',</v>
      </c>
      <c r="P135" s="2" t="str">
        <f t="shared" si="58"/>
        <v>0,</v>
      </c>
      <c r="Q135" s="2"/>
      <c r="R135" s="2" t="str">
        <f t="shared" si="61"/>
        <v>[0, 1],</v>
      </c>
      <c r="S135" s="2" t="str">
        <f t="shared" si="62"/>
        <v xml:space="preserve">        </v>
      </c>
      <c r="T135" s="4" t="str">
        <f t="shared" si="63"/>
        <v>'',</v>
      </c>
      <c r="U135" s="2" t="str">
        <f t="shared" si="64"/>
        <v xml:space="preserve">      </v>
      </c>
      <c r="V135" s="23" t="str">
        <f t="shared" si="65"/>
        <v>' Change of speed in a turn: 0x0 - Off  0x1 - On ';</v>
      </c>
    </row>
    <row r="136" spans="2:43" x14ac:dyDescent="0.3">
      <c r="B136" s="422" t="s">
        <v>1978</v>
      </c>
      <c r="C136" s="364" t="s">
        <v>1039</v>
      </c>
      <c r="D136" s="402" t="s">
        <v>2817</v>
      </c>
      <c r="E136" s="360" t="s">
        <v>879</v>
      </c>
      <c r="F136" s="356" t="s">
        <v>1775</v>
      </c>
      <c r="H136" s="29">
        <v>0</v>
      </c>
      <c r="I136" s="29"/>
      <c r="J136" s="29">
        <v>0</v>
      </c>
      <c r="K136" s="29" t="s">
        <v>207</v>
      </c>
      <c r="L136" s="29" t="s">
        <v>1777</v>
      </c>
      <c r="M136" s="2" t="str">
        <f t="shared" si="59"/>
        <v>'OSettAslaSts',</v>
      </c>
      <c r="N136" s="2" t="str">
        <f t="shared" si="57"/>
        <v xml:space="preserve">                </v>
      </c>
      <c r="O136" s="2" t="str">
        <f t="shared" si="60"/>
        <v>'uint8',</v>
      </c>
      <c r="P136" s="2" t="str">
        <f t="shared" si="58"/>
        <v>0,</v>
      </c>
      <c r="Q136" s="2"/>
      <c r="R136" s="2" t="str">
        <f t="shared" si="61"/>
        <v>[0, 1],</v>
      </c>
      <c r="S136" s="2" t="str">
        <f t="shared" si="62"/>
        <v xml:space="preserve">        </v>
      </c>
      <c r="T136" s="4" t="str">
        <f t="shared" si="63"/>
        <v>'',</v>
      </c>
      <c r="U136" s="2" t="str">
        <f t="shared" si="64"/>
        <v xml:space="preserve">      </v>
      </c>
      <c r="V136" s="23" t="str">
        <f t="shared" si="65"/>
        <v>' Status of ASLA: 0x0 -Off   0x1 - On ';</v>
      </c>
    </row>
    <row r="137" spans="2:43" x14ac:dyDescent="0.3">
      <c r="B137" s="422" t="s">
        <v>1978</v>
      </c>
      <c r="C137" s="364" t="s">
        <v>1040</v>
      </c>
      <c r="D137" s="402" t="s">
        <v>2818</v>
      </c>
      <c r="E137" s="366" t="s">
        <v>224</v>
      </c>
      <c r="F137" s="356" t="s">
        <v>1775</v>
      </c>
      <c r="H137" s="29">
        <v>0</v>
      </c>
      <c r="I137" s="29"/>
      <c r="J137" s="29">
        <v>0</v>
      </c>
      <c r="K137" s="29" t="s">
        <v>207</v>
      </c>
      <c r="L137" s="29" t="s">
        <v>1777</v>
      </c>
      <c r="M137" s="2" t="str">
        <f t="shared" si="59"/>
        <v>'OSettAslaOverCmd',</v>
      </c>
      <c r="N137" s="2" t="str">
        <f t="shared" si="57"/>
        <v xml:space="preserve">            </v>
      </c>
      <c r="O137" s="2" t="str">
        <f t="shared" si="60"/>
        <v>'uint8',</v>
      </c>
      <c r="P137" s="2" t="str">
        <f t="shared" si="58"/>
        <v>0,</v>
      </c>
      <c r="Q137" s="2"/>
      <c r="R137" s="2" t="str">
        <f t="shared" si="61"/>
        <v>[0, 60],</v>
      </c>
      <c r="S137" s="2" t="str">
        <f t="shared" si="62"/>
        <v xml:space="preserve">       </v>
      </c>
      <c r="T137" s="4" t="str">
        <f t="shared" si="63"/>
        <v>'',</v>
      </c>
      <c r="U137" s="2" t="str">
        <f t="shared" si="64"/>
        <v xml:space="preserve">      </v>
      </c>
      <c r="V137" s="23" t="str">
        <f t="shared" si="65"/>
        <v>' Overtaking speed: 0x0 - 0 kmh   0x1  - 1 kmh  ...0x3C -  60 kmh  ';</v>
      </c>
    </row>
    <row r="138" spans="2:43" x14ac:dyDescent="0.3">
      <c r="B138" s="422" t="s">
        <v>1978</v>
      </c>
      <c r="C138" s="364" t="s">
        <v>1041</v>
      </c>
      <c r="D138" s="402" t="s">
        <v>2819</v>
      </c>
      <c r="E138" s="360" t="s">
        <v>225</v>
      </c>
      <c r="F138" s="356" t="s">
        <v>1775</v>
      </c>
      <c r="H138" s="29">
        <v>0</v>
      </c>
      <c r="I138" s="29"/>
      <c r="J138" s="29">
        <v>0</v>
      </c>
      <c r="K138" s="29" t="s">
        <v>253</v>
      </c>
      <c r="L138" s="29" t="s">
        <v>1777</v>
      </c>
      <c r="M138" s="2" t="str">
        <f t="shared" si="59"/>
        <v>'OSettLkaSts',</v>
      </c>
      <c r="N138" s="2" t="str">
        <f t="shared" si="57"/>
        <v xml:space="preserve">                 </v>
      </c>
      <c r="O138" s="2" t="str">
        <f t="shared" si="60"/>
        <v>'uint8',</v>
      </c>
      <c r="P138" s="2" t="str">
        <f t="shared" si="58"/>
        <v>0,</v>
      </c>
      <c r="Q138" s="2"/>
      <c r="R138" s="2" t="str">
        <f t="shared" si="61"/>
        <v>[0, 1],</v>
      </c>
      <c r="S138" s="2" t="str">
        <f t="shared" si="62"/>
        <v xml:space="preserve">        </v>
      </c>
      <c r="T138" s="4" t="str">
        <f t="shared" si="63"/>
        <v>'',</v>
      </c>
      <c r="U138" s="2" t="str">
        <f t="shared" si="64"/>
        <v xml:space="preserve">      </v>
      </c>
      <c r="V138" s="23" t="str">
        <f t="shared" si="65"/>
        <v>' Status of LKA : 0x0 - OFF  0x1 - ON ';</v>
      </c>
    </row>
    <row r="139" spans="2:43" x14ac:dyDescent="0.3">
      <c r="B139" s="422" t="s">
        <v>1978</v>
      </c>
      <c r="C139" s="364" t="s">
        <v>1042</v>
      </c>
      <c r="D139" s="402" t="s">
        <v>2820</v>
      </c>
      <c r="E139" s="366" t="s">
        <v>226</v>
      </c>
      <c r="F139" s="356" t="s">
        <v>1775</v>
      </c>
      <c r="H139" s="29">
        <v>0</v>
      </c>
      <c r="I139" s="29"/>
      <c r="J139" s="29">
        <v>0</v>
      </c>
      <c r="K139" s="29" t="s">
        <v>207</v>
      </c>
      <c r="L139" s="29" t="s">
        <v>1777</v>
      </c>
      <c r="M139" s="2" t="str">
        <f t="shared" si="59"/>
        <v>'OSettFcwSts',</v>
      </c>
      <c r="N139" s="2" t="str">
        <f t="shared" si="57"/>
        <v xml:space="preserve">                 </v>
      </c>
      <c r="O139" s="2" t="str">
        <f t="shared" si="60"/>
        <v>'uint8',</v>
      </c>
      <c r="P139" s="2" t="str">
        <f t="shared" si="58"/>
        <v>0,</v>
      </c>
      <c r="Q139" s="2"/>
      <c r="R139" s="2" t="str">
        <f t="shared" si="61"/>
        <v>[0, 1],</v>
      </c>
      <c r="S139" s="2" t="str">
        <f t="shared" si="62"/>
        <v xml:space="preserve">        </v>
      </c>
      <c r="T139" s="4" t="str">
        <f t="shared" si="63"/>
        <v>'',</v>
      </c>
      <c r="U139" s="2" t="str">
        <f t="shared" si="64"/>
        <v xml:space="preserve">      </v>
      </c>
      <c r="V139" s="23" t="str">
        <f t="shared" si="65"/>
        <v>' Status of FCW: 0x0 - Off  0x1 - On ';</v>
      </c>
    </row>
    <row r="140" spans="2:43" x14ac:dyDescent="0.3">
      <c r="B140" s="422" t="s">
        <v>1978</v>
      </c>
      <c r="C140" s="364" t="s">
        <v>1043</v>
      </c>
      <c r="D140" s="402" t="s">
        <v>2821</v>
      </c>
      <c r="E140" s="366" t="s">
        <v>227</v>
      </c>
      <c r="F140" s="356" t="s">
        <v>1775</v>
      </c>
      <c r="H140" s="29">
        <v>0</v>
      </c>
      <c r="I140" s="29"/>
      <c r="J140" s="29">
        <v>0</v>
      </c>
      <c r="K140" s="29">
        <v>1</v>
      </c>
      <c r="L140" s="29" t="s">
        <v>1777</v>
      </c>
      <c r="M140" s="2" t="str">
        <f t="shared" si="59"/>
        <v>'OSettFcwModeSts',</v>
      </c>
      <c r="N140" s="2" t="str">
        <f t="shared" si="57"/>
        <v xml:space="preserve">             </v>
      </c>
      <c r="O140" s="2" t="str">
        <f t="shared" si="60"/>
        <v>'uint8',</v>
      </c>
      <c r="P140" s="2" t="str">
        <f t="shared" si="58"/>
        <v>0,</v>
      </c>
      <c r="Q140" s="2"/>
      <c r="R140" s="2" t="str">
        <f t="shared" si="61"/>
        <v>[0, 2],</v>
      </c>
      <c r="S140" s="2" t="str">
        <f t="shared" si="62"/>
        <v xml:space="preserve">        </v>
      </c>
      <c r="T140" s="4" t="str">
        <f t="shared" si="63"/>
        <v>'',</v>
      </c>
      <c r="U140" s="2" t="str">
        <f t="shared" si="64"/>
        <v xml:space="preserve">      </v>
      </c>
      <c r="V140" s="23" t="str">
        <f t="shared" si="65"/>
        <v>' Mode of FCW: 0x0 - Early mode 0x1 - Normal mode  0x2 - Late mode ';</v>
      </c>
    </row>
    <row r="141" spans="2:43" x14ac:dyDescent="0.3">
      <c r="B141" s="422" t="s">
        <v>1978</v>
      </c>
      <c r="C141" s="364" t="s">
        <v>1044</v>
      </c>
      <c r="D141" s="402" t="s">
        <v>2822</v>
      </c>
      <c r="E141" s="360" t="s">
        <v>878</v>
      </c>
      <c r="F141" s="356" t="s">
        <v>1775</v>
      </c>
      <c r="H141" s="29">
        <v>0</v>
      </c>
      <c r="I141" s="29"/>
      <c r="J141" s="29">
        <v>0</v>
      </c>
      <c r="K141" s="29" t="s">
        <v>207</v>
      </c>
      <c r="L141" s="29" t="s">
        <v>1777</v>
      </c>
      <c r="M141" s="2" t="str">
        <f t="shared" si="59"/>
        <v>'OSettFcwVibrationSts',</v>
      </c>
      <c r="N141" s="2" t="str">
        <f t="shared" si="57"/>
        <v xml:space="preserve">        </v>
      </c>
      <c r="O141" s="2" t="str">
        <f t="shared" si="60"/>
        <v>'uint8',</v>
      </c>
      <c r="P141" s="2" t="str">
        <f t="shared" si="58"/>
        <v>0,</v>
      </c>
      <c r="Q141" s="2"/>
      <c r="R141" s="2" t="str">
        <f>"["&amp;J140&amp;", "&amp;LEFT(K140,7)&amp;"]"&amp;","</f>
        <v>[0, 1],</v>
      </c>
      <c r="S141" s="2" t="str">
        <f t="shared" si="62"/>
        <v xml:space="preserve">        </v>
      </c>
      <c r="T141" s="4" t="str">
        <f>IF(L140="[]","''",(IF(L140="-","''",L140)))&amp;","</f>
        <v>'',</v>
      </c>
      <c r="U141" s="2" t="str">
        <f t="shared" si="64"/>
        <v xml:space="preserve">      </v>
      </c>
      <c r="V141" s="23" t="str">
        <f>"'"&amp;IF(E140="[]","-"," "&amp;(CLEAN(E140))&amp;" ")&amp;"'"&amp;";"</f>
        <v>' Status of AEB: 0x0 - OFF  0x1 - ON ';</v>
      </c>
    </row>
    <row r="142" spans="2:43" s="8" customFormat="1" x14ac:dyDescent="0.3">
      <c r="B142" s="422" t="s">
        <v>1978</v>
      </c>
      <c r="C142" s="364" t="s">
        <v>1045</v>
      </c>
      <c r="D142" s="402" t="s">
        <v>2823</v>
      </c>
      <c r="E142" s="360" t="s">
        <v>3238</v>
      </c>
      <c r="F142" s="356" t="s">
        <v>1775</v>
      </c>
      <c r="G142" s="356"/>
      <c r="H142" s="29">
        <v>0</v>
      </c>
      <c r="I142" s="29"/>
      <c r="J142" s="29">
        <v>0</v>
      </c>
      <c r="K142" s="29" t="s">
        <v>253</v>
      </c>
      <c r="L142" s="29" t="s">
        <v>1777</v>
      </c>
      <c r="M142" s="2" t="str">
        <f t="shared" si="59"/>
        <v>'OSettAebSts',</v>
      </c>
      <c r="N142" s="2" t="str">
        <f t="shared" si="57"/>
        <v xml:space="preserve">                 </v>
      </c>
      <c r="O142" s="2" t="str">
        <f t="shared" si="60"/>
        <v>'uint8',</v>
      </c>
      <c r="P142" s="2" t="str">
        <f t="shared" si="58"/>
        <v>0,</v>
      </c>
      <c r="Q142" s="1"/>
      <c r="R142" s="1"/>
      <c r="S142" s="1"/>
      <c r="T142" s="1"/>
      <c r="U142" s="1"/>
      <c r="V142" s="1"/>
    </row>
    <row r="143" spans="2:43" x14ac:dyDescent="0.3">
      <c r="B143" s="422" t="s">
        <v>1978</v>
      </c>
      <c r="C143" s="364" t="s">
        <v>1046</v>
      </c>
      <c r="D143" s="402" t="s">
        <v>2824</v>
      </c>
      <c r="E143" s="360" t="s">
        <v>228</v>
      </c>
      <c r="F143" s="356" t="s">
        <v>1775</v>
      </c>
      <c r="H143" s="29">
        <v>0</v>
      </c>
      <c r="I143" s="29"/>
      <c r="J143" s="29">
        <v>0</v>
      </c>
      <c r="K143" s="29" t="s">
        <v>207</v>
      </c>
      <c r="L143" s="29" t="s">
        <v>1777</v>
      </c>
      <c r="M143" s="2" t="str">
        <f t="shared" si="59"/>
        <v>'OSettLccSts',</v>
      </c>
      <c r="N143" s="2" t="str">
        <f t="shared" si="57"/>
        <v xml:space="preserve">                 </v>
      </c>
      <c r="O143" s="2" t="str">
        <f t="shared" si="60"/>
        <v>'uint8',</v>
      </c>
      <c r="P143" s="2" t="str">
        <f t="shared" si="58"/>
        <v>0,</v>
      </c>
      <c r="Q143" s="2"/>
      <c r="R143" s="2" t="str">
        <f t="shared" ref="R143:R174" si="66">"["&amp;J141&amp;", "&amp;LEFT(K141,7)&amp;"]"&amp;","</f>
        <v>[0, 1],</v>
      </c>
      <c r="S143" s="2" t="str">
        <f t="shared" ref="S143:S199" si="67">REPT(" ", (15-LEN(R143)))</f>
        <v xml:space="preserve">        </v>
      </c>
      <c r="T143" s="4" t="str">
        <f t="shared" ref="T143:T174" si="68">IF(L141="[]","''",(IF(L141="-","''",L141)))&amp;","</f>
        <v>'',</v>
      </c>
      <c r="U143" s="2" t="str">
        <f t="shared" ref="U143:U199" si="69">REPT(" ", (9-LEN(T143)))</f>
        <v xml:space="preserve">      </v>
      </c>
      <c r="V143" s="23" t="str">
        <f t="shared" ref="V143:V174" si="70">"'"&amp;IF(E141="[]","-"," "&amp;(CLEAN(E141))&amp;" ")&amp;"'"&amp;";"</f>
        <v>' Status of LCC : 0x0 - OFF  0x1 - ON ';</v>
      </c>
    </row>
    <row r="144" spans="2:43" x14ac:dyDescent="0.3">
      <c r="B144" s="422" t="s">
        <v>1978</v>
      </c>
      <c r="C144" s="364" t="s">
        <v>1047</v>
      </c>
      <c r="D144" s="402" t="s">
        <v>2825</v>
      </c>
      <c r="E144" s="360" t="s">
        <v>1321</v>
      </c>
      <c r="F144" s="356" t="s">
        <v>1775</v>
      </c>
      <c r="H144" s="29">
        <v>0</v>
      </c>
      <c r="I144" s="29"/>
      <c r="J144" s="29">
        <v>0</v>
      </c>
      <c r="K144" s="29" t="s">
        <v>207</v>
      </c>
      <c r="L144" s="29" t="s">
        <v>1777</v>
      </c>
      <c r="M144" s="2" t="str">
        <f t="shared" si="59"/>
        <v>'OSettLccModeSts',</v>
      </c>
      <c r="N144" s="2" t="str">
        <f t="shared" si="57"/>
        <v xml:space="preserve">             </v>
      </c>
      <c r="O144" s="2" t="str">
        <f t="shared" si="60"/>
        <v>'uint8',</v>
      </c>
      <c r="P144" s="2" t="str">
        <f t="shared" si="58"/>
        <v>0,</v>
      </c>
      <c r="Q144" s="2"/>
      <c r="R144" s="2" t="str">
        <f t="shared" si="66"/>
        <v>[0, 2],</v>
      </c>
      <c r="S144" s="2" t="str">
        <f t="shared" si="67"/>
        <v xml:space="preserve">        </v>
      </c>
      <c r="T144" s="4" t="str">
        <f t="shared" si="68"/>
        <v>'',</v>
      </c>
      <c r="U144" s="2" t="str">
        <f t="shared" si="69"/>
        <v xml:space="preserve">      </v>
      </c>
      <c r="V144" s="23" t="str">
        <f t="shared" si="70"/>
        <v>' Mode of LCC: 0x0 - Close mode 0x1 - Normal mode  0x2 - Far mode ';</v>
      </c>
    </row>
    <row r="145" spans="2:22" x14ac:dyDescent="0.3">
      <c r="B145" s="422" t="s">
        <v>1978</v>
      </c>
      <c r="C145" s="364" t="s">
        <v>1048</v>
      </c>
      <c r="D145" s="402" t="s">
        <v>2826</v>
      </c>
      <c r="E145" s="366" t="s">
        <v>229</v>
      </c>
      <c r="F145" s="356" t="s">
        <v>1775</v>
      </c>
      <c r="H145" s="29">
        <v>0</v>
      </c>
      <c r="I145" s="29"/>
      <c r="J145" s="29">
        <v>0</v>
      </c>
      <c r="K145" s="29" t="s">
        <v>207</v>
      </c>
      <c r="L145" s="29" t="s">
        <v>1777</v>
      </c>
      <c r="M145" s="2" t="str">
        <f t="shared" si="59"/>
        <v>'OSettLccVibrationSts',</v>
      </c>
      <c r="N145" s="2" t="str">
        <f t="shared" si="57"/>
        <v xml:space="preserve">        </v>
      </c>
      <c r="O145" s="2" t="str">
        <f t="shared" si="60"/>
        <v>'uint8',</v>
      </c>
      <c r="P145" s="2" t="str">
        <f t="shared" si="58"/>
        <v>0,</v>
      </c>
      <c r="Q145" s="2"/>
      <c r="R145" s="2" t="str">
        <f t="shared" si="66"/>
        <v>[0, 1],</v>
      </c>
      <c r="S145" s="2" t="str">
        <f t="shared" si="67"/>
        <v xml:space="preserve">        </v>
      </c>
      <c r="T145" s="4" t="str">
        <f t="shared" si="68"/>
        <v>'',</v>
      </c>
      <c r="U145" s="2" t="str">
        <f t="shared" si="69"/>
        <v xml:space="preserve">      </v>
      </c>
      <c r="V145" s="23" t="str">
        <f t="shared" si="70"/>
        <v>' Vibration on steering wheel when LCC is warningReq: 0x0 - OFF  0x1 - ON ';</v>
      </c>
    </row>
    <row r="146" spans="2:22" x14ac:dyDescent="0.3">
      <c r="B146" s="422" t="s">
        <v>1978</v>
      </c>
      <c r="C146" s="364" t="s">
        <v>1049</v>
      </c>
      <c r="D146" s="402" t="s">
        <v>2827</v>
      </c>
      <c r="E146" s="366" t="s">
        <v>230</v>
      </c>
      <c r="F146" s="356" t="s">
        <v>1775</v>
      </c>
      <c r="H146" s="29">
        <v>0</v>
      </c>
      <c r="I146" s="29"/>
      <c r="J146" s="29">
        <v>0</v>
      </c>
      <c r="K146" s="29" t="s">
        <v>207</v>
      </c>
      <c r="L146" s="29" t="s">
        <v>1777</v>
      </c>
      <c r="M146" s="2" t="str">
        <f t="shared" si="59"/>
        <v>'OSettLccSoundSts',</v>
      </c>
      <c r="N146" s="2" t="str">
        <f t="shared" si="57"/>
        <v xml:space="preserve">            </v>
      </c>
      <c r="O146" s="2" t="str">
        <f t="shared" si="60"/>
        <v>'uint8',</v>
      </c>
      <c r="P146" s="2" t="str">
        <f t="shared" si="58"/>
        <v>0,</v>
      </c>
      <c r="Q146" s="2"/>
      <c r="R146" s="2" t="str">
        <f t="shared" si="66"/>
        <v>[0, 1],</v>
      </c>
      <c r="S146" s="2" t="str">
        <f t="shared" si="67"/>
        <v xml:space="preserve">        </v>
      </c>
      <c r="T146" s="4" t="str">
        <f t="shared" si="68"/>
        <v>'',</v>
      </c>
      <c r="U146" s="2" t="str">
        <f t="shared" si="69"/>
        <v xml:space="preserve">      </v>
      </c>
      <c r="V146" s="23" t="str">
        <f t="shared" si="70"/>
        <v>' Sound on IC when LCC is warningReq: 0x0 - OFF   0x1 - ON ';</v>
      </c>
    </row>
    <row r="147" spans="2:22" x14ac:dyDescent="0.3">
      <c r="B147" s="422" t="s">
        <v>1978</v>
      </c>
      <c r="C147" s="364" t="s">
        <v>1050</v>
      </c>
      <c r="D147" s="402" t="s">
        <v>2828</v>
      </c>
      <c r="E147" s="366" t="s">
        <v>231</v>
      </c>
      <c r="F147" s="356" t="s">
        <v>1775</v>
      </c>
      <c r="H147" s="29">
        <v>0</v>
      </c>
      <c r="I147" s="29"/>
      <c r="J147" s="29">
        <v>0</v>
      </c>
      <c r="K147" s="29" t="s">
        <v>207</v>
      </c>
      <c r="L147" s="29" t="s">
        <v>1777</v>
      </c>
      <c r="M147" s="2" t="str">
        <f t="shared" si="59"/>
        <v>'OSettAlccSts',</v>
      </c>
      <c r="N147" s="2" t="str">
        <f t="shared" si="57"/>
        <v xml:space="preserve">                </v>
      </c>
      <c r="O147" s="2" t="str">
        <f t="shared" si="60"/>
        <v>'uint8',</v>
      </c>
      <c r="P147" s="2" t="str">
        <f t="shared" si="58"/>
        <v>0,</v>
      </c>
      <c r="Q147" s="2"/>
      <c r="R147" s="2" t="str">
        <f t="shared" si="66"/>
        <v>[0, 1],</v>
      </c>
      <c r="S147" s="2" t="str">
        <f t="shared" si="67"/>
        <v xml:space="preserve">        </v>
      </c>
      <c r="T147" s="4" t="str">
        <f t="shared" si="68"/>
        <v>'',</v>
      </c>
      <c r="U147" s="2" t="str">
        <f t="shared" si="69"/>
        <v xml:space="preserve">      </v>
      </c>
      <c r="V147" s="23" t="str">
        <f t="shared" si="70"/>
        <v>' Status of ALCC: 0x0 - OFF  0x1 - ON ';</v>
      </c>
    </row>
    <row r="148" spans="2:22" x14ac:dyDescent="0.3">
      <c r="B148" s="422" t="s">
        <v>1978</v>
      </c>
      <c r="C148" s="364" t="s">
        <v>1051</v>
      </c>
      <c r="D148" s="402" t="s">
        <v>2829</v>
      </c>
      <c r="E148" s="366" t="s">
        <v>232</v>
      </c>
      <c r="F148" s="356" t="s">
        <v>1775</v>
      </c>
      <c r="H148" s="29">
        <v>0</v>
      </c>
      <c r="I148" s="29"/>
      <c r="J148" s="29">
        <v>0</v>
      </c>
      <c r="K148" s="29" t="s">
        <v>207</v>
      </c>
      <c r="L148" s="30" t="s">
        <v>1777</v>
      </c>
      <c r="M148" s="2" t="str">
        <f t="shared" si="59"/>
        <v>'OSettDowSts',</v>
      </c>
      <c r="N148" s="2" t="str">
        <f t="shared" si="57"/>
        <v xml:space="preserve">                 </v>
      </c>
      <c r="O148" s="2" t="str">
        <f t="shared" si="60"/>
        <v>'uint8',</v>
      </c>
      <c r="P148" s="2" t="str">
        <f t="shared" si="58"/>
        <v>0,</v>
      </c>
      <c r="Q148" s="2"/>
      <c r="R148" s="2" t="str">
        <f t="shared" si="66"/>
        <v>[0, 1],</v>
      </c>
      <c r="S148" s="2" t="str">
        <f t="shared" si="67"/>
        <v xml:space="preserve">        </v>
      </c>
      <c r="T148" s="4" t="str">
        <f t="shared" si="68"/>
        <v>'',</v>
      </c>
      <c r="U148" s="2" t="str">
        <f t="shared" si="69"/>
        <v xml:space="preserve">      </v>
      </c>
      <c r="V148" s="23" t="str">
        <f t="shared" si="70"/>
        <v>' Status of DOW: 0x0 - OFF  0x1 - ON ';</v>
      </c>
    </row>
    <row r="149" spans="2:22" x14ac:dyDescent="0.3">
      <c r="B149" s="422" t="s">
        <v>1978</v>
      </c>
      <c r="C149" s="364" t="s">
        <v>1052</v>
      </c>
      <c r="D149" s="402" t="s">
        <v>2830</v>
      </c>
      <c r="E149" s="366" t="s">
        <v>233</v>
      </c>
      <c r="F149" s="356" t="s">
        <v>1775</v>
      </c>
      <c r="H149" s="29">
        <v>0</v>
      </c>
      <c r="I149" s="29"/>
      <c r="J149" s="29">
        <v>0</v>
      </c>
      <c r="K149" s="29" t="s">
        <v>207</v>
      </c>
      <c r="L149" s="29" t="s">
        <v>1777</v>
      </c>
      <c r="M149" s="2" t="str">
        <f t="shared" si="59"/>
        <v>'OSettDowSoundSts',</v>
      </c>
      <c r="N149" s="2" t="str">
        <f t="shared" si="57"/>
        <v xml:space="preserve">            </v>
      </c>
      <c r="O149" s="2" t="str">
        <f t="shared" si="60"/>
        <v>'uint8',</v>
      </c>
      <c r="P149" s="2" t="str">
        <f t="shared" si="58"/>
        <v>0,</v>
      </c>
      <c r="Q149" s="2"/>
      <c r="R149" s="2" t="str">
        <f t="shared" si="66"/>
        <v>[0, 1],</v>
      </c>
      <c r="S149" s="2" t="str">
        <f t="shared" si="67"/>
        <v xml:space="preserve">        </v>
      </c>
      <c r="T149" s="4" t="str">
        <f t="shared" si="68"/>
        <v>'',</v>
      </c>
      <c r="U149" s="2" t="str">
        <f t="shared" si="69"/>
        <v xml:space="preserve">      </v>
      </c>
      <c r="V149" s="23" t="str">
        <f t="shared" si="70"/>
        <v>' Sound on IC when DOW is warningReq: 0x0 - OFF   0x1 - ON ';</v>
      </c>
    </row>
    <row r="150" spans="2:22" x14ac:dyDescent="0.3">
      <c r="B150" s="422" t="s">
        <v>1978</v>
      </c>
      <c r="C150" s="364" t="s">
        <v>1053</v>
      </c>
      <c r="D150" s="402" t="s">
        <v>2831</v>
      </c>
      <c r="E150" s="366" t="s">
        <v>234</v>
      </c>
      <c r="F150" s="356" t="s">
        <v>1775</v>
      </c>
      <c r="H150" s="29">
        <v>0</v>
      </c>
      <c r="I150" s="29"/>
      <c r="J150" s="29">
        <v>0</v>
      </c>
      <c r="K150" s="29" t="s">
        <v>207</v>
      </c>
      <c r="L150" s="29" t="s">
        <v>1777</v>
      </c>
      <c r="M150" s="2" t="str">
        <f t="shared" si="59"/>
        <v>'OSettLdwSts',</v>
      </c>
      <c r="N150" s="2" t="str">
        <f t="shared" si="57"/>
        <v xml:space="preserve">                 </v>
      </c>
      <c r="O150" s="2" t="str">
        <f t="shared" si="60"/>
        <v>'uint8',</v>
      </c>
      <c r="P150" s="2" t="str">
        <f t="shared" si="58"/>
        <v>0,</v>
      </c>
      <c r="Q150" s="2"/>
      <c r="R150" s="2" t="str">
        <f t="shared" si="66"/>
        <v>[0, 1],</v>
      </c>
      <c r="S150" s="2" t="str">
        <f t="shared" si="67"/>
        <v xml:space="preserve">        </v>
      </c>
      <c r="T150" s="4" t="str">
        <f t="shared" si="68"/>
        <v>'',</v>
      </c>
      <c r="U150" s="2" t="str">
        <f t="shared" si="69"/>
        <v xml:space="preserve">      </v>
      </c>
      <c r="V150" s="23" t="str">
        <f t="shared" si="70"/>
        <v>' Status of LDW: 0x0 - OFF   0x1 - ON ';</v>
      </c>
    </row>
    <row r="151" spans="2:22" x14ac:dyDescent="0.3">
      <c r="B151" s="422" t="s">
        <v>1978</v>
      </c>
      <c r="C151" s="364" t="s">
        <v>1054</v>
      </c>
      <c r="D151" s="402" t="s">
        <v>2832</v>
      </c>
      <c r="E151" s="366" t="s">
        <v>235</v>
      </c>
      <c r="F151" s="356" t="s">
        <v>1775</v>
      </c>
      <c r="H151" s="29">
        <v>0</v>
      </c>
      <c r="I151" s="29"/>
      <c r="J151" s="29">
        <v>0</v>
      </c>
      <c r="K151" s="29" t="s">
        <v>207</v>
      </c>
      <c r="L151" s="29" t="s">
        <v>1777</v>
      </c>
      <c r="M151" s="2" t="str">
        <f t="shared" si="59"/>
        <v>'OSettLdwModeSts',</v>
      </c>
      <c r="N151" s="2" t="str">
        <f t="shared" si="57"/>
        <v xml:space="preserve">             </v>
      </c>
      <c r="O151" s="2" t="str">
        <f t="shared" si="60"/>
        <v>'uint8',</v>
      </c>
      <c r="P151" s="2" t="str">
        <f t="shared" si="58"/>
        <v>0,</v>
      </c>
      <c r="Q151" s="2"/>
      <c r="R151" s="2" t="str">
        <f t="shared" si="66"/>
        <v>[0, 1],</v>
      </c>
      <c r="S151" s="2" t="str">
        <f t="shared" si="67"/>
        <v xml:space="preserve">        </v>
      </c>
      <c r="T151" s="4" t="str">
        <f t="shared" si="68"/>
        <v>'',</v>
      </c>
      <c r="U151" s="2" t="str">
        <f t="shared" si="69"/>
        <v xml:space="preserve">      </v>
      </c>
      <c r="V151" s="23" t="str">
        <f t="shared" si="70"/>
        <v>' Mode of LDW: 0x0 - before crossing  0x1 - while crossing ';</v>
      </c>
    </row>
    <row r="152" spans="2:22" x14ac:dyDescent="0.3">
      <c r="B152" s="422" t="s">
        <v>1978</v>
      </c>
      <c r="C152" s="364" t="s">
        <v>1055</v>
      </c>
      <c r="D152" s="402" t="s">
        <v>2833</v>
      </c>
      <c r="E152" s="366" t="s">
        <v>236</v>
      </c>
      <c r="F152" s="356" t="s">
        <v>1775</v>
      </c>
      <c r="H152" s="29">
        <v>0</v>
      </c>
      <c r="I152" s="29"/>
      <c r="J152" s="29">
        <v>0</v>
      </c>
      <c r="K152" s="29" t="s">
        <v>207</v>
      </c>
      <c r="L152" s="29" t="s">
        <v>1777</v>
      </c>
      <c r="M152" s="2" t="str">
        <f t="shared" si="59"/>
        <v>'OSettLdwVibrationSts',</v>
      </c>
      <c r="N152" s="2" t="str">
        <f t="shared" si="57"/>
        <v xml:space="preserve">        </v>
      </c>
      <c r="O152" s="2" t="str">
        <f t="shared" si="60"/>
        <v>'uint8',</v>
      </c>
      <c r="P152" s="2" t="str">
        <f t="shared" si="58"/>
        <v>0,</v>
      </c>
      <c r="Q152" s="2"/>
      <c r="R152" s="2" t="str">
        <f t="shared" si="66"/>
        <v>[0, 1],</v>
      </c>
      <c r="S152" s="2" t="str">
        <f t="shared" si="67"/>
        <v xml:space="preserve">        </v>
      </c>
      <c r="T152" s="4" t="str">
        <f t="shared" si="68"/>
        <v>'',</v>
      </c>
      <c r="U152" s="2" t="str">
        <f t="shared" si="69"/>
        <v xml:space="preserve">      </v>
      </c>
      <c r="V152" s="23" t="str">
        <f t="shared" si="70"/>
        <v>' Vibration on steering wheel when LDW is warningReq: 0x0 - OFF  0x1 - ON ';</v>
      </c>
    </row>
    <row r="153" spans="2:22" x14ac:dyDescent="0.3">
      <c r="B153" s="422" t="s">
        <v>1978</v>
      </c>
      <c r="C153" s="364" t="s">
        <v>1056</v>
      </c>
      <c r="D153" s="403" t="s">
        <v>2834</v>
      </c>
      <c r="E153" s="366" t="s">
        <v>237</v>
      </c>
      <c r="F153" s="356" t="s">
        <v>1775</v>
      </c>
      <c r="H153" s="29">
        <v>0</v>
      </c>
      <c r="I153" s="29"/>
      <c r="J153" s="29">
        <v>0</v>
      </c>
      <c r="K153" s="29" t="s">
        <v>207</v>
      </c>
      <c r="L153" s="29" t="s">
        <v>1777</v>
      </c>
      <c r="M153" s="2" t="str">
        <f t="shared" si="59"/>
        <v>'OSettLdwSoundSts',</v>
      </c>
      <c r="N153" s="2" t="str">
        <f t="shared" si="57"/>
        <v xml:space="preserve">            </v>
      </c>
      <c r="O153" s="2" t="str">
        <f t="shared" si="60"/>
        <v>'uint8',</v>
      </c>
      <c r="P153" s="2" t="str">
        <f t="shared" si="58"/>
        <v>0,</v>
      </c>
      <c r="Q153" s="2"/>
      <c r="R153" s="2" t="str">
        <f t="shared" si="66"/>
        <v>[0, 1],</v>
      </c>
      <c r="S153" s="2" t="str">
        <f t="shared" si="67"/>
        <v xml:space="preserve">        </v>
      </c>
      <c r="T153" s="4" t="str">
        <f t="shared" si="68"/>
        <v>'',</v>
      </c>
      <c r="U153" s="2" t="str">
        <f t="shared" si="69"/>
        <v xml:space="preserve">      </v>
      </c>
      <c r="V153" s="23" t="str">
        <f t="shared" si="70"/>
        <v>' Sound on IC when LDW is warning: 0x0 - OFF  0x1 - ON ';</v>
      </c>
    </row>
    <row r="154" spans="2:22" x14ac:dyDescent="0.3">
      <c r="B154" s="422" t="s">
        <v>1978</v>
      </c>
      <c r="C154" s="364" t="s">
        <v>1057</v>
      </c>
      <c r="D154" s="402" t="s">
        <v>2835</v>
      </c>
      <c r="E154" s="360" t="s">
        <v>877</v>
      </c>
      <c r="F154" s="356" t="s">
        <v>1775</v>
      </c>
      <c r="H154" s="404">
        <v>0</v>
      </c>
      <c r="I154" s="404"/>
      <c r="J154" s="29">
        <v>0</v>
      </c>
      <c r="K154" s="29" t="s">
        <v>207</v>
      </c>
      <c r="L154" s="29" t="s">
        <v>1777</v>
      </c>
      <c r="M154" s="2" t="str">
        <f t="shared" si="59"/>
        <v>'OSettLdpSts',</v>
      </c>
      <c r="N154" s="2" t="str">
        <f t="shared" si="57"/>
        <v xml:space="preserve">                 </v>
      </c>
      <c r="O154" s="2" t="str">
        <f t="shared" si="60"/>
        <v>'uint8',</v>
      </c>
      <c r="P154" s="2" t="str">
        <f t="shared" si="58"/>
        <v>0,</v>
      </c>
      <c r="Q154" s="2"/>
      <c r="R154" s="2" t="str">
        <f t="shared" si="66"/>
        <v>[0, 1],</v>
      </c>
      <c r="S154" s="2" t="str">
        <f t="shared" si="67"/>
        <v xml:space="preserve">        </v>
      </c>
      <c r="T154" s="4" t="str">
        <f t="shared" si="68"/>
        <v>'',</v>
      </c>
      <c r="U154" s="2" t="str">
        <f t="shared" si="69"/>
        <v xml:space="preserve">      </v>
      </c>
      <c r="V154" s="23" t="str">
        <f t="shared" si="70"/>
        <v>' Status of LDP: 0x0 - OFF   0x1 - ON ';</v>
      </c>
    </row>
    <row r="155" spans="2:22" x14ac:dyDescent="0.3">
      <c r="B155" s="422" t="s">
        <v>1978</v>
      </c>
      <c r="C155" s="364" t="s">
        <v>1058</v>
      </c>
      <c r="D155" s="402" t="s">
        <v>2836</v>
      </c>
      <c r="E155" s="360" t="s">
        <v>1935</v>
      </c>
      <c r="F155" s="356" t="s">
        <v>1775</v>
      </c>
      <c r="H155" s="404">
        <v>0</v>
      </c>
      <c r="I155" s="404"/>
      <c r="J155" s="29">
        <v>0</v>
      </c>
      <c r="K155" s="29" t="s">
        <v>253</v>
      </c>
      <c r="L155" s="29" t="s">
        <v>1777</v>
      </c>
      <c r="M155" s="2" t="str">
        <f t="shared" si="59"/>
        <v>'OSettTsrSts',</v>
      </c>
      <c r="N155" s="2" t="str">
        <f t="shared" si="57"/>
        <v xml:space="preserve">                 </v>
      </c>
      <c r="O155" s="2" t="str">
        <f t="shared" si="60"/>
        <v>'uint8',</v>
      </c>
      <c r="P155" s="2" t="str">
        <f t="shared" si="58"/>
        <v>0,</v>
      </c>
      <c r="Q155" s="2"/>
      <c r="R155" s="2" t="str">
        <f t="shared" si="66"/>
        <v>[0, 1],</v>
      </c>
      <c r="S155" s="2" t="str">
        <f t="shared" si="67"/>
        <v xml:space="preserve">        </v>
      </c>
      <c r="T155" s="4" t="str">
        <f t="shared" si="68"/>
        <v>'',</v>
      </c>
      <c r="U155" s="2" t="str">
        <f t="shared" si="69"/>
        <v xml:space="preserve">      </v>
      </c>
      <c r="V155" s="23" t="str">
        <f t="shared" si="70"/>
        <v>' Status of TSR : 0x0 - OFF  0x1 - ON ';</v>
      </c>
    </row>
    <row r="156" spans="2:22" x14ac:dyDescent="0.3">
      <c r="B156" s="422" t="s">
        <v>1978</v>
      </c>
      <c r="C156" s="364" t="s">
        <v>1059</v>
      </c>
      <c r="D156" s="402" t="s">
        <v>2837</v>
      </c>
      <c r="E156" s="366" t="s">
        <v>238</v>
      </c>
      <c r="F156" s="356" t="s">
        <v>1775</v>
      </c>
      <c r="H156" s="29">
        <v>0</v>
      </c>
      <c r="I156" s="29"/>
      <c r="J156" s="29">
        <v>0</v>
      </c>
      <c r="K156" s="29" t="s">
        <v>207</v>
      </c>
      <c r="L156" s="29" t="s">
        <v>1777</v>
      </c>
      <c r="M156" s="2" t="str">
        <f t="shared" si="59"/>
        <v>'OSettAaSts',</v>
      </c>
      <c r="N156" s="2" t="str">
        <f t="shared" si="57"/>
        <v xml:space="preserve">                  </v>
      </c>
      <c r="O156" s="2" t="str">
        <f t="shared" si="60"/>
        <v>'uint8',</v>
      </c>
      <c r="P156" s="2" t="str">
        <f t="shared" si="58"/>
        <v>0,</v>
      </c>
      <c r="Q156" s="2"/>
      <c r="R156" s="2" t="str">
        <f t="shared" si="66"/>
        <v>[0, 1],</v>
      </c>
      <c r="S156" s="2" t="str">
        <f t="shared" si="67"/>
        <v xml:space="preserve">        </v>
      </c>
      <c r="T156" s="4" t="str">
        <f t="shared" si="68"/>
        <v>'',</v>
      </c>
      <c r="U156" s="2" t="str">
        <f t="shared" si="69"/>
        <v xml:space="preserve">      </v>
      </c>
      <c r="V156" s="23" t="str">
        <f t="shared" si="70"/>
        <v>' Attention assist state change request   0x0 -Off   0x1 - Active  ';</v>
      </c>
    </row>
    <row r="157" spans="2:22" x14ac:dyDescent="0.3">
      <c r="B157" s="422" t="s">
        <v>1978</v>
      </c>
      <c r="C157" s="364" t="s">
        <v>1060</v>
      </c>
      <c r="D157" s="402" t="s">
        <v>2838</v>
      </c>
      <c r="E157" s="366" t="s">
        <v>239</v>
      </c>
      <c r="F157" s="356" t="s">
        <v>1775</v>
      </c>
      <c r="H157" s="29">
        <v>0</v>
      </c>
      <c r="I157" s="29"/>
      <c r="J157" s="29">
        <v>0</v>
      </c>
      <c r="K157" s="29" t="s">
        <v>207</v>
      </c>
      <c r="L157" s="29" t="s">
        <v>1777</v>
      </c>
      <c r="M157" s="2" t="str">
        <f t="shared" si="59"/>
        <v>'OSettAaModeSts',</v>
      </c>
      <c r="N157" s="2" t="str">
        <f t="shared" si="57"/>
        <v xml:space="preserve">              </v>
      </c>
      <c r="O157" s="2" t="str">
        <f t="shared" si="60"/>
        <v>'uint8',</v>
      </c>
      <c r="P157" s="2" t="str">
        <f t="shared" si="58"/>
        <v>0,</v>
      </c>
      <c r="Q157" s="2"/>
      <c r="R157" s="2" t="str">
        <f t="shared" si="66"/>
        <v>[0, 2],</v>
      </c>
      <c r="S157" s="2" t="str">
        <f t="shared" si="67"/>
        <v xml:space="preserve">        </v>
      </c>
      <c r="T157" s="4" t="str">
        <f t="shared" si="68"/>
        <v>'',</v>
      </c>
      <c r="U157" s="2" t="str">
        <f t="shared" si="69"/>
        <v xml:space="preserve">      </v>
      </c>
      <c r="V157" s="23" t="str">
        <f t="shared" si="70"/>
        <v>' AA Sensetive 0x0 - Low mode request 0x1 - High mode request ';</v>
      </c>
    </row>
    <row r="158" spans="2:22" x14ac:dyDescent="0.3">
      <c r="B158" s="422" t="s">
        <v>1978</v>
      </c>
      <c r="C158" s="364" t="s">
        <v>2630</v>
      </c>
      <c r="D158" s="402" t="s">
        <v>2839</v>
      </c>
      <c r="E158" s="366" t="s">
        <v>2631</v>
      </c>
      <c r="F158" s="356" t="s">
        <v>1775</v>
      </c>
      <c r="H158" s="29">
        <v>0</v>
      </c>
      <c r="I158" s="29"/>
      <c r="J158" s="29">
        <v>0</v>
      </c>
      <c r="K158" s="29">
        <v>1</v>
      </c>
      <c r="L158" s="29" t="s">
        <v>1777</v>
      </c>
      <c r="N158" s="2"/>
      <c r="O158" s="2"/>
      <c r="P158" s="2"/>
      <c r="Q158" s="2"/>
      <c r="R158" s="2" t="str">
        <f t="shared" si="66"/>
        <v>[0, 1],</v>
      </c>
      <c r="S158" s="2" t="str">
        <f t="shared" si="67"/>
        <v xml:space="preserve">        </v>
      </c>
      <c r="T158" s="4" t="str">
        <f t="shared" si="68"/>
        <v>'',</v>
      </c>
      <c r="U158" s="2" t="str">
        <f t="shared" si="69"/>
        <v xml:space="preserve">      </v>
      </c>
      <c r="V158" s="23" t="str">
        <f t="shared" si="70"/>
        <v>' Status of AFS: 0x0 - OFF  0x1 - ON ';</v>
      </c>
    </row>
    <row r="159" spans="2:22" x14ac:dyDescent="0.3">
      <c r="B159" s="422" t="s">
        <v>1978</v>
      </c>
      <c r="C159" s="364" t="s">
        <v>1061</v>
      </c>
      <c r="D159" s="402" t="s">
        <v>2840</v>
      </c>
      <c r="E159" s="366" t="s">
        <v>240</v>
      </c>
      <c r="F159" s="356" t="s">
        <v>1775</v>
      </c>
      <c r="H159" s="29">
        <v>0</v>
      </c>
      <c r="I159" s="29"/>
      <c r="J159" s="29">
        <v>0</v>
      </c>
      <c r="K159" s="29" t="s">
        <v>207</v>
      </c>
      <c r="L159" s="29" t="s">
        <v>1777</v>
      </c>
      <c r="M159" s="2" t="str">
        <f>"'"&amp;C156&amp;"'"&amp;","</f>
        <v>'OSettAfsSts',</v>
      </c>
      <c r="N159" s="2" t="str">
        <f>REPT(" ", (31-LEN(M159)))</f>
        <v xml:space="preserve">                 </v>
      </c>
      <c r="O159" s="2" t="str">
        <f>"'"&amp;F156&amp;"',"</f>
        <v>'uint8',</v>
      </c>
      <c r="P159" s="2" t="str">
        <f t="shared" ref="P159:P165" si="71">"0,"</f>
        <v>0,</v>
      </c>
      <c r="Q159" s="2"/>
      <c r="R159" s="2" t="str">
        <f t="shared" si="66"/>
        <v>[0, 1],</v>
      </c>
      <c r="S159" s="2" t="str">
        <f t="shared" si="67"/>
        <v xml:space="preserve">        </v>
      </c>
      <c r="T159" s="4" t="str">
        <f t="shared" si="68"/>
        <v>'',</v>
      </c>
      <c r="U159" s="2" t="str">
        <f t="shared" si="69"/>
        <v xml:space="preserve">      </v>
      </c>
      <c r="V159" s="23" t="str">
        <f t="shared" si="70"/>
        <v>' Status of RDA: 0x0 - OFF  0x1 - ON ';</v>
      </c>
    </row>
    <row r="160" spans="2:22" ht="15" customHeight="1" x14ac:dyDescent="0.3">
      <c r="B160" s="422" t="s">
        <v>1978</v>
      </c>
      <c r="C160" s="364" t="s">
        <v>1063</v>
      </c>
      <c r="D160" s="402" t="s">
        <v>2841</v>
      </c>
      <c r="E160" s="366" t="s">
        <v>241</v>
      </c>
      <c r="F160" s="356" t="s">
        <v>1775</v>
      </c>
      <c r="H160" s="29">
        <v>0</v>
      </c>
      <c r="I160" s="29"/>
      <c r="J160" s="29">
        <v>0</v>
      </c>
      <c r="K160" s="29" t="s">
        <v>207</v>
      </c>
      <c r="L160" s="29" t="s">
        <v>1777</v>
      </c>
      <c r="M160" s="2" t="str">
        <f>"'"&amp;C159&amp;"'"&amp;","</f>
        <v>'OSettRctcSts',</v>
      </c>
      <c r="N160" s="2" t="str">
        <f>REPT(" ", (31-LEN(M160)))</f>
        <v xml:space="preserve">                </v>
      </c>
      <c r="O160" s="2" t="str">
        <f>"'"&amp;F159&amp;"',"</f>
        <v>'uint8',</v>
      </c>
      <c r="P160" s="2" t="str">
        <f t="shared" si="71"/>
        <v>0,</v>
      </c>
      <c r="Q160" s="2"/>
      <c r="R160" s="2" t="str">
        <f t="shared" si="66"/>
        <v>[0, 1],</v>
      </c>
      <c r="S160" s="2" t="str">
        <f t="shared" si="67"/>
        <v xml:space="preserve">        </v>
      </c>
      <c r="T160" s="4" t="str">
        <f t="shared" si="68"/>
        <v>'',</v>
      </c>
      <c r="U160" s="2" t="str">
        <f t="shared" si="69"/>
        <v xml:space="preserve">      </v>
      </c>
      <c r="V160" s="23" t="str">
        <f t="shared" si="70"/>
        <v>' Status of Auto Brake: 0x0 - OFF  0x1 - ON ';</v>
      </c>
    </row>
    <row r="161" spans="2:22" ht="15" customHeight="1" x14ac:dyDescent="0.3">
      <c r="B161" s="422" t="s">
        <v>1978</v>
      </c>
      <c r="C161" s="364" t="s">
        <v>1064</v>
      </c>
      <c r="D161" s="402" t="s">
        <v>2842</v>
      </c>
      <c r="E161" s="366" t="s">
        <v>242</v>
      </c>
      <c r="F161" s="356" t="s">
        <v>1775</v>
      </c>
      <c r="H161" s="29">
        <v>0</v>
      </c>
      <c r="I161" s="29"/>
      <c r="J161" s="29">
        <v>0</v>
      </c>
      <c r="K161" s="29" t="s">
        <v>207</v>
      </c>
      <c r="L161" s="29" t="s">
        <v>1777</v>
      </c>
      <c r="M161" s="2" t="e">
        <f>"'"&amp;#REF!&amp;"'"&amp;","</f>
        <v>#REF!</v>
      </c>
      <c r="N161" s="2" t="e">
        <f>REPT(" ", (31-LEN(M161)))</f>
        <v>#REF!</v>
      </c>
      <c r="O161" s="2" t="e">
        <f>"'"&amp;#REF!&amp;"',"</f>
        <v>#REF!</v>
      </c>
      <c r="P161" s="2" t="str">
        <f t="shared" si="71"/>
        <v>0,</v>
      </c>
      <c r="Q161" s="2"/>
      <c r="R161" s="2" t="str">
        <f t="shared" si="66"/>
        <v>[0, 1],</v>
      </c>
      <c r="S161" s="2" t="str">
        <f t="shared" si="67"/>
        <v xml:space="preserve">        </v>
      </c>
      <c r="T161" s="4" t="str">
        <f t="shared" si="68"/>
        <v>'',</v>
      </c>
      <c r="U161" s="2" t="str">
        <f t="shared" si="69"/>
        <v xml:space="preserve">      </v>
      </c>
      <c r="V161" s="23" t="str">
        <f t="shared" si="70"/>
        <v>' Status of RCTC: 0x0 - OFF  0x1 - ON ';</v>
      </c>
    </row>
    <row r="162" spans="2:22" ht="15" customHeight="1" x14ac:dyDescent="0.3">
      <c r="B162" s="422" t="s">
        <v>1978</v>
      </c>
      <c r="C162" s="364" t="s">
        <v>1571</v>
      </c>
      <c r="D162" s="405" t="s">
        <v>1945</v>
      </c>
      <c r="E162" s="360" t="s">
        <v>1568</v>
      </c>
      <c r="F162" s="356" t="s">
        <v>1775</v>
      </c>
      <c r="H162" s="29">
        <v>0</v>
      </c>
      <c r="I162" s="29"/>
      <c r="J162" s="29">
        <v>0</v>
      </c>
      <c r="K162" s="29">
        <v>1</v>
      </c>
      <c r="L162" s="29" t="s">
        <v>1777</v>
      </c>
      <c r="M162" s="2" t="e">
        <f>"'"&amp;#REF!&amp;"'"&amp;","</f>
        <v>#REF!</v>
      </c>
      <c r="N162" s="2" t="e">
        <f>REPT(" ", (31-LEN(M162)))</f>
        <v>#REF!</v>
      </c>
      <c r="O162" s="2" t="e">
        <f>"'"&amp;#REF!&amp;"',"</f>
        <v>#REF!</v>
      </c>
      <c r="P162" s="2" t="str">
        <f t="shared" si="71"/>
        <v>0,</v>
      </c>
      <c r="Q162" s="2"/>
      <c r="R162" s="2" t="str">
        <f t="shared" si="66"/>
        <v>[0, 1],</v>
      </c>
      <c r="S162" s="2" t="str">
        <f t="shared" si="67"/>
        <v xml:space="preserve">        </v>
      </c>
      <c r="T162" s="4" t="str">
        <f t="shared" si="68"/>
        <v>'',</v>
      </c>
      <c r="U162" s="2" t="str">
        <f t="shared" si="69"/>
        <v xml:space="preserve">      </v>
      </c>
      <c r="V162" s="23" t="str">
        <f t="shared" si="70"/>
        <v>' Status of REC: 0x0 - OFF   0x1 - ON ';</v>
      </c>
    </row>
    <row r="163" spans="2:22" ht="15" customHeight="1" x14ac:dyDescent="0.3">
      <c r="B163" s="422" t="s">
        <v>1978</v>
      </c>
      <c r="C163" s="364" t="s">
        <v>1572</v>
      </c>
      <c r="D163" s="232" t="s">
        <v>1946</v>
      </c>
      <c r="E163" s="360" t="s">
        <v>1569</v>
      </c>
      <c r="F163" s="356" t="s">
        <v>1775</v>
      </c>
      <c r="H163" s="29">
        <v>0</v>
      </c>
      <c r="I163" s="29"/>
      <c r="J163" s="29">
        <v>0</v>
      </c>
      <c r="K163" s="29">
        <v>1</v>
      </c>
      <c r="L163" s="29" t="s">
        <v>1777</v>
      </c>
      <c r="M163" s="2" t="str">
        <f>"'"&amp;C161&amp;"'"&amp;","</f>
        <v>'OSettSensCleanSts',</v>
      </c>
      <c r="N163" s="2" t="str">
        <f>REPT(" ", (31-LEN(M163)))</f>
        <v xml:space="preserve">           </v>
      </c>
      <c r="O163" s="2" t="str">
        <f>"'"&amp;F161&amp;"',"</f>
        <v>'uint8',</v>
      </c>
      <c r="P163" s="2" t="str">
        <f t="shared" si="71"/>
        <v>0,</v>
      </c>
      <c r="Q163" s="2"/>
      <c r="R163" s="2" t="str">
        <f t="shared" si="66"/>
        <v>[0, 1],</v>
      </c>
      <c r="S163" s="2" t="str">
        <f t="shared" si="67"/>
        <v xml:space="preserve">        </v>
      </c>
      <c r="T163" s="4" t="str">
        <f t="shared" si="68"/>
        <v>'',</v>
      </c>
      <c r="U163" s="2" t="str">
        <f t="shared" si="69"/>
        <v xml:space="preserve">      </v>
      </c>
      <c r="V163" s="23" t="str">
        <f t="shared" si="70"/>
        <v>' Status of Sensor clean function: 0x0 - OFF  0x1 - ON ';</v>
      </c>
    </row>
    <row r="164" spans="2:22" ht="15" customHeight="1" x14ac:dyDescent="0.3">
      <c r="B164" s="422" t="s">
        <v>1978</v>
      </c>
      <c r="C164" s="364" t="s">
        <v>1573</v>
      </c>
      <c r="D164" s="405" t="s">
        <v>1948</v>
      </c>
      <c r="E164" s="360" t="s">
        <v>1570</v>
      </c>
      <c r="F164" s="356" t="s">
        <v>1775</v>
      </c>
      <c r="H164" s="29">
        <v>0</v>
      </c>
      <c r="I164" s="29"/>
      <c r="J164" s="29">
        <v>0</v>
      </c>
      <c r="K164" s="29">
        <v>1</v>
      </c>
      <c r="L164" s="29" t="s">
        <v>1777</v>
      </c>
      <c r="M164" s="1" t="str">
        <f>"'"&amp;C162&amp;"'"&amp;","</f>
        <v>'OSettRoadSignSts',</v>
      </c>
      <c r="N164" s="1"/>
      <c r="O164" s="2" t="str">
        <f>"'"&amp;F162&amp;"',"</f>
        <v>'uint8',</v>
      </c>
      <c r="P164" s="1" t="str">
        <f t="shared" si="71"/>
        <v>0,</v>
      </c>
      <c r="Q164" s="2"/>
      <c r="R164" s="2" t="str">
        <f t="shared" si="66"/>
        <v>[0, 1],</v>
      </c>
      <c r="S164" s="2" t="str">
        <f t="shared" si="67"/>
        <v xml:space="preserve">        </v>
      </c>
      <c r="T164" s="4" t="str">
        <f t="shared" si="68"/>
        <v>'',</v>
      </c>
      <c r="U164" s="2" t="str">
        <f t="shared" si="69"/>
        <v xml:space="preserve">      </v>
      </c>
      <c r="V164" s="23" t="str">
        <f t="shared" si="70"/>
        <v>' Status of Road Sign: 0x0 - OFF  0x1 - ON ';</v>
      </c>
    </row>
    <row r="165" spans="2:22" ht="15" customHeight="1" x14ac:dyDescent="0.3">
      <c r="B165" s="422" t="s">
        <v>1978</v>
      </c>
      <c r="C165" s="364" t="s">
        <v>1631</v>
      </c>
      <c r="D165" s="405" t="s">
        <v>1947</v>
      </c>
      <c r="E165" s="360" t="s">
        <v>1632</v>
      </c>
      <c r="F165" s="356" t="s">
        <v>1775</v>
      </c>
      <c r="H165" s="29">
        <v>0</v>
      </c>
      <c r="I165" s="29"/>
      <c r="J165" s="29">
        <v>0</v>
      </c>
      <c r="K165" s="29">
        <v>1</v>
      </c>
      <c r="L165" s="29" t="s">
        <v>1777</v>
      </c>
      <c r="M165" s="1" t="str">
        <f>"'"&amp;C163&amp;"'"&amp;","</f>
        <v>'OSettNavigSts',</v>
      </c>
      <c r="N165" s="1"/>
      <c r="O165" s="2" t="str">
        <f>"'"&amp;F163&amp;"',"</f>
        <v>'uint8',</v>
      </c>
      <c r="P165" s="1" t="str">
        <f t="shared" si="71"/>
        <v>0,</v>
      </c>
      <c r="Q165" s="2"/>
      <c r="R165" s="2" t="str">
        <f t="shared" si="66"/>
        <v>[0, 1],</v>
      </c>
      <c r="S165" s="2" t="str">
        <f t="shared" si="67"/>
        <v xml:space="preserve">        </v>
      </c>
      <c r="T165" s="4" t="str">
        <f t="shared" si="68"/>
        <v>'',</v>
      </c>
      <c r="U165" s="2" t="str">
        <f t="shared" si="69"/>
        <v xml:space="preserve">      </v>
      </c>
      <c r="V165" s="23" t="str">
        <f t="shared" si="70"/>
        <v>' Status of Navigation: 0x0 - OFF  0x1 - ON ';</v>
      </c>
    </row>
    <row r="166" spans="2:22" ht="15" customHeight="1" x14ac:dyDescent="0.3">
      <c r="B166" s="421" t="s">
        <v>1728</v>
      </c>
      <c r="C166" s="375" t="s">
        <v>2799</v>
      </c>
      <c r="D166" s="376" t="s">
        <v>2799</v>
      </c>
      <c r="E166" s="27" t="s">
        <v>2803</v>
      </c>
      <c r="F166" s="225" t="s">
        <v>1775</v>
      </c>
      <c r="G166" s="225"/>
      <c r="H166" s="29">
        <v>0</v>
      </c>
      <c r="I166" s="29"/>
      <c r="J166" s="29">
        <v>0</v>
      </c>
      <c r="K166" s="29">
        <v>1</v>
      </c>
      <c r="L166" s="29" t="s">
        <v>1777</v>
      </c>
      <c r="N166" s="2"/>
      <c r="O166" s="2"/>
      <c r="P166" s="2"/>
      <c r="Q166" s="2"/>
      <c r="R166" s="2" t="str">
        <f t="shared" si="66"/>
        <v>[0, 1],</v>
      </c>
      <c r="S166" s="2" t="str">
        <f t="shared" si="67"/>
        <v xml:space="preserve">        </v>
      </c>
      <c r="T166" s="4" t="str">
        <f t="shared" si="68"/>
        <v>'',</v>
      </c>
      <c r="U166" s="2" t="str">
        <f t="shared" si="69"/>
        <v xml:space="preserve">      </v>
      </c>
      <c r="V166" s="23" t="str">
        <f t="shared" si="70"/>
        <v>' Status of Other Objects: 0x0 - OFF  0x1 - ON ';</v>
      </c>
    </row>
    <row r="167" spans="2:22" ht="15" customHeight="1" x14ac:dyDescent="0.3">
      <c r="B167" s="421" t="s">
        <v>1728</v>
      </c>
      <c r="C167" s="364" t="s">
        <v>1767</v>
      </c>
      <c r="D167" s="377" t="s">
        <v>1726</v>
      </c>
      <c r="E167" s="229" t="s">
        <v>2804</v>
      </c>
      <c r="F167" s="356" t="s">
        <v>1775</v>
      </c>
      <c r="H167" s="29">
        <v>0</v>
      </c>
      <c r="I167" s="29"/>
      <c r="J167" s="29">
        <v>0</v>
      </c>
      <c r="K167" s="29">
        <v>7</v>
      </c>
      <c r="L167" s="29" t="s">
        <v>1777</v>
      </c>
      <c r="M167" s="2" t="str">
        <f>"'"&amp;C167&amp;"'"&amp;","</f>
        <v>'CcHudSetDist',</v>
      </c>
      <c r="N167" s="2" t="str">
        <f>REPT(" ", (31-LEN(M167)))</f>
        <v xml:space="preserve">                </v>
      </c>
      <c r="O167" s="2" t="str">
        <f>"'"&amp;F167&amp;"',"</f>
        <v>'uint8',</v>
      </c>
      <c r="P167" s="2" t="str">
        <f>"0,"</f>
        <v>0,</v>
      </c>
      <c r="Q167" s="2"/>
      <c r="R167" s="2" t="str">
        <f t="shared" si="66"/>
        <v>[0, 1],</v>
      </c>
      <c r="S167" s="2" t="str">
        <f t="shared" si="67"/>
        <v xml:space="preserve">        </v>
      </c>
      <c r="T167" s="4" t="str">
        <f t="shared" si="68"/>
        <v>'',</v>
      </c>
      <c r="U167" s="2" t="str">
        <f t="shared" si="69"/>
        <v xml:space="preserve">      </v>
      </c>
      <c r="V167" s="23" t="str">
        <f t="shared" si="70"/>
        <v>' Status of Projection: 0x0 - OFF  0x1 - ON ';</v>
      </c>
    </row>
    <row r="168" spans="2:22" ht="15" customHeight="1" x14ac:dyDescent="0.3">
      <c r="B168" s="421" t="s">
        <v>1728</v>
      </c>
      <c r="C168" s="375" t="s">
        <v>2800</v>
      </c>
      <c r="D168" s="376" t="s">
        <v>2800</v>
      </c>
      <c r="E168" s="229" t="s">
        <v>2802</v>
      </c>
      <c r="F168" s="225" t="s">
        <v>1775</v>
      </c>
      <c r="G168" s="225"/>
      <c r="H168" s="29">
        <v>0</v>
      </c>
      <c r="I168" s="29"/>
      <c r="J168" s="29">
        <v>0</v>
      </c>
      <c r="K168" s="29">
        <v>1</v>
      </c>
      <c r="L168" s="29" t="s">
        <v>1777</v>
      </c>
      <c r="N168" s="2"/>
      <c r="O168" s="2"/>
      <c r="P168" s="2"/>
      <c r="Q168" s="2"/>
      <c r="R168" s="2" t="str">
        <f t="shared" si="66"/>
        <v>[0, 1],</v>
      </c>
      <c r="S168" s="2" t="str">
        <f t="shared" si="67"/>
        <v xml:space="preserve">        </v>
      </c>
      <c r="T168" s="4" t="str">
        <f t="shared" si="68"/>
        <v>'',</v>
      </c>
      <c r="U168" s="2" t="str">
        <f t="shared" si="69"/>
        <v xml:space="preserve">      </v>
      </c>
      <c r="V168" s="23" t="str">
        <f t="shared" si="70"/>
        <v>' Resume ACC function=&gt;  set distance to heading vehicle 0 - close, 1 - normal, 2 - long away ';</v>
      </c>
    </row>
    <row r="169" spans="2:22" ht="15" customHeight="1" x14ac:dyDescent="0.3">
      <c r="B169" s="421" t="s">
        <v>1728</v>
      </c>
      <c r="C169" s="364" t="s">
        <v>1768</v>
      </c>
      <c r="D169" s="377" t="s">
        <v>1725</v>
      </c>
      <c r="E169" s="27" t="s">
        <v>1740</v>
      </c>
      <c r="F169" s="356" t="s">
        <v>1775</v>
      </c>
      <c r="H169" s="29">
        <v>0</v>
      </c>
      <c r="I169" s="29"/>
      <c r="J169" s="29">
        <v>0</v>
      </c>
      <c r="K169" s="29">
        <v>255</v>
      </c>
      <c r="L169" s="29" t="s">
        <v>1777</v>
      </c>
      <c r="M169" s="2" t="str">
        <f>"'"&amp;C169&amp;"'"&amp;","</f>
        <v>'CcHudSetSpeed',</v>
      </c>
      <c r="N169" s="2" t="str">
        <f>REPT(" ", (31-LEN(M169)))</f>
        <v xml:space="preserve">               </v>
      </c>
      <c r="O169" s="2" t="str">
        <f>"'"&amp;F169&amp;"',"</f>
        <v>'uint8',</v>
      </c>
      <c r="P169" s="2" t="str">
        <f>"0,"</f>
        <v>0,</v>
      </c>
      <c r="Q169" s="2"/>
      <c r="R169" s="2" t="str">
        <f t="shared" si="66"/>
        <v>[0, 7],</v>
      </c>
      <c r="S169" s="2" t="str">
        <f t="shared" si="67"/>
        <v xml:space="preserve">        </v>
      </c>
      <c r="T169" s="4" t="str">
        <f t="shared" si="68"/>
        <v>'',</v>
      </c>
      <c r="U169" s="2" t="str">
        <f t="shared" si="69"/>
        <v xml:space="preserve">      </v>
      </c>
      <c r="V169" s="23" t="str">
        <f t="shared" si="70"/>
        <v>' Current set distance to vehicle in front for ACC function 0 - close, 1 - normal, 2 - long away ';</v>
      </c>
    </row>
    <row r="170" spans="2:22" ht="15" customHeight="1" x14ac:dyDescent="0.3">
      <c r="B170" s="421" t="s">
        <v>1728</v>
      </c>
      <c r="C170" s="364" t="s">
        <v>1769</v>
      </c>
      <c r="D170" s="378" t="s">
        <v>1727</v>
      </c>
      <c r="E170" s="27" t="s">
        <v>2801</v>
      </c>
      <c r="F170" s="356" t="s">
        <v>1775</v>
      </c>
      <c r="H170" s="29">
        <v>0</v>
      </c>
      <c r="I170" s="29"/>
      <c r="J170" s="29">
        <v>0</v>
      </c>
      <c r="K170" s="29">
        <v>1</v>
      </c>
      <c r="L170" s="29" t="s">
        <v>1777</v>
      </c>
      <c r="M170" s="2" t="str">
        <f>"'"&amp;C170&amp;"'"&amp;","</f>
        <v>'CcHudTargDetect',</v>
      </c>
      <c r="N170" s="2" t="str">
        <f>REPT(" ", (31-LEN(M170)))</f>
        <v xml:space="preserve">             </v>
      </c>
      <c r="O170" s="2" t="str">
        <f>"'"&amp;F170&amp;"',"</f>
        <v>'uint8',</v>
      </c>
      <c r="P170" s="2" t="str">
        <f>"0,"</f>
        <v>0,</v>
      </c>
      <c r="Q170" s="2"/>
      <c r="R170" s="2" t="str">
        <f t="shared" si="66"/>
        <v>[0, 1],</v>
      </c>
      <c r="S170" s="2" t="str">
        <f t="shared" si="67"/>
        <v xml:space="preserve">        </v>
      </c>
      <c r="T170" s="4" t="str">
        <f t="shared" si="68"/>
        <v>'',</v>
      </c>
      <c r="U170" s="2" t="str">
        <f t="shared" si="69"/>
        <v xml:space="preserve">      </v>
      </c>
      <c r="V170" s="23" t="str">
        <f t="shared" si="70"/>
        <v>' Resume ACC function=&gt; set speed ';</v>
      </c>
    </row>
    <row r="171" spans="2:22" ht="15" customHeight="1" x14ac:dyDescent="0.3">
      <c r="B171" s="422" t="s">
        <v>1729</v>
      </c>
      <c r="C171" s="364" t="s">
        <v>1771</v>
      </c>
      <c r="D171" s="386" t="s">
        <v>1732</v>
      </c>
      <c r="E171" s="384" t="s">
        <v>2794</v>
      </c>
      <c r="F171" s="356" t="s">
        <v>1775</v>
      </c>
      <c r="H171" s="29">
        <v>0</v>
      </c>
      <c r="I171" s="29"/>
      <c r="J171" s="29">
        <v>0</v>
      </c>
      <c r="K171" s="29">
        <v>20</v>
      </c>
      <c r="L171" s="29" t="s">
        <v>1777</v>
      </c>
      <c r="M171" s="2" t="str">
        <f>"'"&amp;C171&amp;"'"&amp;","</f>
        <v>'TsrHudMultiSign',</v>
      </c>
      <c r="N171" s="2"/>
      <c r="O171" s="2" t="str">
        <f>"'"&amp;F171&amp;"',"</f>
        <v>'uint8',</v>
      </c>
      <c r="P171" s="2"/>
      <c r="Q171" s="2"/>
      <c r="R171" s="2" t="str">
        <f t="shared" si="66"/>
        <v>[0, 255],</v>
      </c>
      <c r="S171" s="2" t="str">
        <f t="shared" si="67"/>
        <v xml:space="preserve">      </v>
      </c>
      <c r="T171" s="4" t="str">
        <f t="shared" si="68"/>
        <v>'',</v>
      </c>
      <c r="U171" s="2" t="str">
        <f t="shared" si="69"/>
        <v xml:space="preserve">      </v>
      </c>
      <c r="V171" s="23" t="str">
        <f t="shared" si="70"/>
        <v>' Current set speed in ACC function ';</v>
      </c>
    </row>
    <row r="172" spans="2:22" ht="15" customHeight="1" x14ac:dyDescent="0.3">
      <c r="B172" s="422" t="s">
        <v>1729</v>
      </c>
      <c r="C172" s="375" t="s">
        <v>2795</v>
      </c>
      <c r="D172" s="386" t="s">
        <v>2795</v>
      </c>
      <c r="E172" s="384" t="s">
        <v>2794</v>
      </c>
      <c r="F172" s="356" t="s">
        <v>1775</v>
      </c>
      <c r="H172" s="29">
        <v>0</v>
      </c>
      <c r="I172" s="29"/>
      <c r="J172" s="29">
        <v>0</v>
      </c>
      <c r="K172" s="29">
        <v>20</v>
      </c>
      <c r="L172" s="29" t="s">
        <v>1777</v>
      </c>
      <c r="N172" s="2"/>
      <c r="O172" s="2"/>
      <c r="P172" s="2"/>
      <c r="Q172" s="2"/>
      <c r="R172" s="2" t="str">
        <f t="shared" si="66"/>
        <v>[0, 1],</v>
      </c>
      <c r="S172" s="2" t="str">
        <f t="shared" si="67"/>
        <v xml:space="preserve">        </v>
      </c>
      <c r="T172" s="4" t="str">
        <f t="shared" si="68"/>
        <v>'',</v>
      </c>
      <c r="U172" s="2" t="str">
        <f t="shared" si="69"/>
        <v xml:space="preserve">      </v>
      </c>
      <c r="V172" s="23" t="str">
        <f t="shared" si="70"/>
        <v>' ACC detection status: 0 - not detected, 1 - detected ';</v>
      </c>
    </row>
    <row r="173" spans="2:22" ht="15" customHeight="1" x14ac:dyDescent="0.3">
      <c r="B173" s="422" t="s">
        <v>1729</v>
      </c>
      <c r="C173" s="375" t="s">
        <v>2796</v>
      </c>
      <c r="D173" s="386" t="s">
        <v>2796</v>
      </c>
      <c r="E173" s="384" t="s">
        <v>2794</v>
      </c>
      <c r="F173" s="356" t="s">
        <v>1775</v>
      </c>
      <c r="H173" s="29">
        <v>0</v>
      </c>
      <c r="I173" s="29"/>
      <c r="J173" s="29">
        <v>0</v>
      </c>
      <c r="K173" s="29">
        <v>20</v>
      </c>
      <c r="L173" s="29" t="s">
        <v>1777</v>
      </c>
      <c r="N173" s="2"/>
      <c r="O173" s="2"/>
      <c r="P173" s="2"/>
      <c r="Q173" s="2"/>
      <c r="R173" s="2" t="str">
        <f t="shared" si="66"/>
        <v>[0, 20],</v>
      </c>
      <c r="S173" s="2" t="str">
        <f t="shared" si="67"/>
        <v xml:space="preserve">       </v>
      </c>
      <c r="T173" s="4" t="str">
        <f t="shared" si="68"/>
        <v>'',</v>
      </c>
      <c r="U173" s="2" t="str">
        <f t="shared" si="69"/>
        <v xml:space="preserve">      </v>
      </c>
      <c r="V173" s="23" t="str">
        <f t="shared" si="70"/>
        <v>' Sign _Type: 0-no sign 1-No overtaking, 2-End of overtake prohibition, 3-speed limit, 4-end of speed limit, 5-No entry, 6-End of prohibitions, 7-Pedesrtian crossing, 8-Bumpy road, 9-Main road, 10-Give way, 11-Crosswalk, 12-Stop ';</v>
      </c>
    </row>
    <row r="174" spans="2:22" ht="15" customHeight="1" x14ac:dyDescent="0.3">
      <c r="B174" s="422" t="s">
        <v>1729</v>
      </c>
      <c r="C174" s="364" t="s">
        <v>1772</v>
      </c>
      <c r="D174" s="368" t="s">
        <v>1733</v>
      </c>
      <c r="E174" s="387" t="s">
        <v>1734</v>
      </c>
      <c r="F174" s="356" t="s">
        <v>1775</v>
      </c>
      <c r="H174" s="29">
        <v>0</v>
      </c>
      <c r="I174" s="29"/>
      <c r="J174" s="29">
        <v>0</v>
      </c>
      <c r="K174" s="29">
        <v>1</v>
      </c>
      <c r="L174" s="29" t="s">
        <v>1777</v>
      </c>
      <c r="M174" s="2" t="str">
        <f>"'"&amp;C174&amp;"'"&amp;","</f>
        <v>'TsrHudMultSignAddres',</v>
      </c>
      <c r="N174" s="2"/>
      <c r="O174" s="2" t="str">
        <f>"'"&amp;F174&amp;"',"</f>
        <v>'uint8',</v>
      </c>
      <c r="P174" s="2"/>
      <c r="Q174" s="2"/>
      <c r="R174" s="2" t="str">
        <f t="shared" si="66"/>
        <v>[0, 20],</v>
      </c>
      <c r="S174" s="2" t="str">
        <f t="shared" si="67"/>
        <v xml:space="preserve">       </v>
      </c>
      <c r="T174" s="4" t="str">
        <f t="shared" si="68"/>
        <v>'',</v>
      </c>
      <c r="U174" s="2" t="str">
        <f t="shared" si="69"/>
        <v xml:space="preserve">      </v>
      </c>
      <c r="V174" s="23" t="str">
        <f t="shared" si="70"/>
        <v>' Sign _Type: 0-no sign 1-No overtaking, 2-End of overtake prohibition, 3-speed limit, 4-end of speed limit, 5-No entry, 6-End of prohibitions, 7-Pedesrtian crossing, 8-Bumpy road, 9-Main road, 10-Give way, 11-Crosswalk, 12-Stop ';</v>
      </c>
    </row>
    <row r="175" spans="2:22" ht="15" customHeight="1" x14ac:dyDescent="0.3">
      <c r="B175" s="422" t="s">
        <v>1729</v>
      </c>
      <c r="C175" s="375" t="s">
        <v>2797</v>
      </c>
      <c r="D175" s="386" t="s">
        <v>2797</v>
      </c>
      <c r="E175" s="388" t="s">
        <v>2798</v>
      </c>
      <c r="F175" s="225" t="s">
        <v>1775</v>
      </c>
      <c r="G175" s="225"/>
      <c r="H175" s="29">
        <v>0</v>
      </c>
      <c r="I175" s="29"/>
      <c r="J175" s="29">
        <v>0</v>
      </c>
      <c r="K175" s="29">
        <v>1</v>
      </c>
      <c r="L175" s="29" t="s">
        <v>1777</v>
      </c>
      <c r="N175" s="2"/>
      <c r="O175" s="2"/>
      <c r="P175" s="2"/>
      <c r="Q175" s="2"/>
      <c r="R175" s="2" t="str">
        <f t="shared" ref="R175:R198" si="72">"["&amp;J173&amp;", "&amp;LEFT(K173,7)&amp;"]"&amp;","</f>
        <v>[0, 20],</v>
      </c>
      <c r="S175" s="2" t="str">
        <f t="shared" si="67"/>
        <v xml:space="preserve">       </v>
      </c>
      <c r="T175" s="4" t="str">
        <f t="shared" ref="T175:T198" si="73">IF(L173="[]","''",(IF(L173="-","''",L173)))&amp;","</f>
        <v>'',</v>
      </c>
      <c r="U175" s="2" t="str">
        <f t="shared" si="69"/>
        <v xml:space="preserve">      </v>
      </c>
      <c r="V175" s="23" t="str">
        <f t="shared" ref="V175:V198" si="74">"'"&amp;IF(E173="[]","-"," "&amp;(CLEAN(E173))&amp;" ")&amp;"'"&amp;";"</f>
        <v>' Sign _Type: 0-no sign 1-No overtaking, 2-End of overtake prohibition, 3-speed limit, 4-end of speed limit, 5-No entry, 6-End of prohibitions, 7-Pedesrtian crossing, 8-Bumpy road, 9-Main road, 10-Give way, 11-Crosswalk, 12-Stop ';</v>
      </c>
    </row>
    <row r="176" spans="2:22" ht="15" customHeight="1" x14ac:dyDescent="0.3">
      <c r="B176" s="422" t="s">
        <v>1729</v>
      </c>
      <c r="C176" s="364" t="s">
        <v>1773</v>
      </c>
      <c r="D176" s="373" t="s">
        <v>1942</v>
      </c>
      <c r="E176" s="387" t="s">
        <v>1730</v>
      </c>
      <c r="F176" s="356" t="s">
        <v>1775</v>
      </c>
      <c r="H176" s="29">
        <v>0</v>
      </c>
      <c r="I176" s="29"/>
      <c r="J176" s="29">
        <v>0</v>
      </c>
      <c r="K176" s="29">
        <v>1</v>
      </c>
      <c r="L176" s="29" t="s">
        <v>1777</v>
      </c>
      <c r="M176" s="1" t="str">
        <f>"'"&amp;C176&amp;"'"&amp;","</f>
        <v>'LdwHudMultiLaneWarnReq',</v>
      </c>
      <c r="N176" s="1" t="str">
        <f>REPT(" ", (31-LEN(M176)))</f>
        <v xml:space="preserve">      </v>
      </c>
      <c r="O176" s="2" t="str">
        <f>"'"&amp;F176&amp;"',"</f>
        <v>'uint8',</v>
      </c>
      <c r="P176" s="1" t="str">
        <f>"0,"</f>
        <v>0,</v>
      </c>
      <c r="Q176" s="2"/>
      <c r="R176" s="2" t="str">
        <f t="shared" si="72"/>
        <v>[0, 1],</v>
      </c>
      <c r="S176" s="2" t="str">
        <f t="shared" si="67"/>
        <v xml:space="preserve">        </v>
      </c>
      <c r="T176" s="4" t="str">
        <f t="shared" si="73"/>
        <v>'',</v>
      </c>
      <c r="U176" s="2" t="str">
        <f t="shared" si="69"/>
        <v xml:space="preserve">      </v>
      </c>
      <c r="V176" s="23" t="str">
        <f t="shared" si="74"/>
        <v>' Multiplexor TSR is requesting FOR HUD ';</v>
      </c>
    </row>
    <row r="177" spans="2:22" ht="15" customHeight="1" x14ac:dyDescent="0.3">
      <c r="B177" s="422" t="s">
        <v>1729</v>
      </c>
      <c r="C177" s="375" t="s">
        <v>2793</v>
      </c>
      <c r="D177" s="386" t="s">
        <v>2793</v>
      </c>
      <c r="E177" s="387" t="s">
        <v>1730</v>
      </c>
      <c r="F177" s="225" t="s">
        <v>1775</v>
      </c>
      <c r="G177" s="225"/>
      <c r="H177" s="29">
        <v>0</v>
      </c>
      <c r="I177" s="29"/>
      <c r="J177" s="29">
        <v>0</v>
      </c>
      <c r="K177" s="29">
        <v>1</v>
      </c>
      <c r="L177" s="29" t="s">
        <v>1777</v>
      </c>
      <c r="M177" s="1"/>
      <c r="N177" s="1"/>
      <c r="O177" s="2"/>
      <c r="P177" s="1"/>
      <c r="Q177" s="2"/>
      <c r="R177" s="2" t="str">
        <f t="shared" si="72"/>
        <v>[0, 1],</v>
      </c>
      <c r="S177" s="2" t="str">
        <f t="shared" si="67"/>
        <v xml:space="preserve">        </v>
      </c>
      <c r="T177" s="4" t="str">
        <f t="shared" si="73"/>
        <v>'',</v>
      </c>
      <c r="U177" s="2" t="str">
        <f t="shared" si="69"/>
        <v xml:space="preserve">      </v>
      </c>
      <c r="V177" s="23" t="str">
        <f t="shared" si="74"/>
        <v>' The speed of the speed limit sign or the end of the limit sign ';</v>
      </c>
    </row>
    <row r="178" spans="2:22" ht="15" customHeight="1" x14ac:dyDescent="0.3">
      <c r="B178" s="422" t="s">
        <v>1729</v>
      </c>
      <c r="C178" s="364" t="s">
        <v>1774</v>
      </c>
      <c r="D178" s="373" t="s">
        <v>1941</v>
      </c>
      <c r="E178" s="387" t="s">
        <v>1731</v>
      </c>
      <c r="F178" s="356" t="s">
        <v>1775</v>
      </c>
      <c r="H178" s="29">
        <v>0</v>
      </c>
      <c r="I178" s="29"/>
      <c r="J178" s="29">
        <v>0</v>
      </c>
      <c r="K178" s="29">
        <v>1</v>
      </c>
      <c r="L178" s="29" t="s">
        <v>1777</v>
      </c>
      <c r="M178" s="1" t="str">
        <f>"'"&amp;C178&amp;"'"&amp;","</f>
        <v>'LdwHudMultiLaneAddres',</v>
      </c>
      <c r="N178" s="1" t="str">
        <f>REPT(" ", (31-LEN(M178)))</f>
        <v xml:space="preserve">       </v>
      </c>
      <c r="O178" s="2" t="str">
        <f>"'"&amp;F178&amp;"',"</f>
        <v>'uint8',</v>
      </c>
      <c r="P178" s="1" t="str">
        <f>"0,"</f>
        <v>0,</v>
      </c>
      <c r="Q178" s="2"/>
      <c r="R178" s="2" t="str">
        <f t="shared" si="72"/>
        <v>[0, 1],</v>
      </c>
      <c r="S178" s="2" t="str">
        <f t="shared" si="67"/>
        <v xml:space="preserve">        </v>
      </c>
      <c r="T178" s="4" t="str">
        <f t="shared" si="73"/>
        <v>'',</v>
      </c>
      <c r="U178" s="2" t="str">
        <f t="shared" si="69"/>
        <v xml:space="preserve">      </v>
      </c>
      <c r="V178" s="23" t="str">
        <f t="shared" si="74"/>
        <v>' LDW is requesting FOR HUD warning notification: 0- No Req 1-Request ';</v>
      </c>
    </row>
    <row r="179" spans="2:22" ht="15" customHeight="1" x14ac:dyDescent="0.3">
      <c r="B179" s="422" t="s">
        <v>1735</v>
      </c>
      <c r="C179" s="364" t="s">
        <v>2003</v>
      </c>
      <c r="D179" s="400" t="s">
        <v>2000</v>
      </c>
      <c r="E179" s="157" t="s">
        <v>2006</v>
      </c>
      <c r="F179" s="356" t="s">
        <v>1775</v>
      </c>
      <c r="H179" s="29">
        <v>0</v>
      </c>
      <c r="I179" s="29"/>
      <c r="J179" s="29">
        <v>0</v>
      </c>
      <c r="K179" s="29">
        <v>1</v>
      </c>
      <c r="L179" s="29" t="s">
        <v>1777</v>
      </c>
      <c r="M179" s="1" t="str">
        <f>"'"&amp;C177&amp;"'"&amp;","</f>
        <v>'DAS_RightLaneLDWWarning_Req',</v>
      </c>
      <c r="N179" s="1" t="str">
        <f>REPT(" ", (31-LEN(M179)))</f>
        <v xml:space="preserve"> </v>
      </c>
      <c r="O179" s="2" t="str">
        <f>"'"&amp;F177&amp;"',"</f>
        <v>'uint8',</v>
      </c>
      <c r="P179" s="1" t="str">
        <f>"0,"</f>
        <v>0,</v>
      </c>
      <c r="Q179" s="2"/>
      <c r="R179" s="2" t="str">
        <f t="shared" si="72"/>
        <v>[0, 1],</v>
      </c>
      <c r="S179" s="2" t="str">
        <f t="shared" si="67"/>
        <v xml:space="preserve">        </v>
      </c>
      <c r="T179" s="4" t="str">
        <f t="shared" si="73"/>
        <v>'',</v>
      </c>
      <c r="U179" s="2" t="str">
        <f t="shared" si="69"/>
        <v xml:space="preserve">      </v>
      </c>
      <c r="V179" s="23" t="str">
        <f t="shared" si="74"/>
        <v>' LDW is requesting FOR HUD warning notification: 0- No Req 1-Request ';</v>
      </c>
    </row>
    <row r="180" spans="2:22" ht="15" customHeight="1" x14ac:dyDescent="0.3">
      <c r="B180" s="422" t="s">
        <v>1735</v>
      </c>
      <c r="C180" s="364" t="s">
        <v>2004</v>
      </c>
      <c r="D180" s="400" t="s">
        <v>2001</v>
      </c>
      <c r="E180" s="157" t="s">
        <v>2007</v>
      </c>
      <c r="F180" s="356" t="s">
        <v>1775</v>
      </c>
      <c r="H180" s="29">
        <v>0</v>
      </c>
      <c r="I180" s="29"/>
      <c r="J180" s="29">
        <v>0</v>
      </c>
      <c r="K180" s="29">
        <v>1</v>
      </c>
      <c r="L180" s="29" t="s">
        <v>1777</v>
      </c>
      <c r="M180" s="1"/>
      <c r="N180" s="1"/>
      <c r="O180" s="2"/>
      <c r="P180" s="1"/>
      <c r="Q180" s="2"/>
      <c r="R180" s="2" t="str">
        <f t="shared" si="72"/>
        <v>[0, 1],</v>
      </c>
      <c r="S180" s="2" t="str">
        <f t="shared" si="67"/>
        <v xml:space="preserve">        </v>
      </c>
      <c r="T180" s="4" t="str">
        <f t="shared" si="73"/>
        <v>'',</v>
      </c>
      <c r="U180" s="2" t="str">
        <f t="shared" si="69"/>
        <v xml:space="preserve">      </v>
      </c>
      <c r="V180" s="23" t="str">
        <f t="shared" si="74"/>
        <v>' Multiplexor LDW is requesting FOR HUD ';</v>
      </c>
    </row>
    <row r="181" spans="2:22" ht="15" customHeight="1" x14ac:dyDescent="0.3">
      <c r="B181" s="422" t="s">
        <v>1735</v>
      </c>
      <c r="C181" s="364" t="s">
        <v>2005</v>
      </c>
      <c r="D181" s="400" t="s">
        <v>2002</v>
      </c>
      <c r="E181" s="157" t="s">
        <v>2008</v>
      </c>
      <c r="F181" s="356" t="s">
        <v>1775</v>
      </c>
      <c r="H181" s="29">
        <v>0</v>
      </c>
      <c r="I181" s="29"/>
      <c r="J181" s="29">
        <v>0</v>
      </c>
      <c r="K181" s="29">
        <v>1</v>
      </c>
      <c r="L181" s="29" t="s">
        <v>1777</v>
      </c>
      <c r="M181" s="1"/>
      <c r="N181" s="1"/>
      <c r="O181" s="2"/>
      <c r="P181" s="1"/>
      <c r="Q181" s="2"/>
      <c r="R181" s="2" t="str">
        <f t="shared" si="72"/>
        <v>[0, 1],</v>
      </c>
      <c r="S181" s="2" t="str">
        <f t="shared" si="67"/>
        <v xml:space="preserve">        </v>
      </c>
      <c r="T181" s="4" t="str">
        <f t="shared" si="73"/>
        <v>'',</v>
      </c>
      <c r="U181" s="2" t="str">
        <f t="shared" si="69"/>
        <v xml:space="preserve">      </v>
      </c>
      <c r="V181" s="23" t="str">
        <f t="shared" si="74"/>
        <v>' Request from ADAS. If the signal = 1 MAS should turn on the parking sensors and display the message MAS_FrontUSS in the CAN ';</v>
      </c>
    </row>
    <row r="182" spans="2:22" ht="15" customHeight="1" x14ac:dyDescent="0.3">
      <c r="B182" s="422" t="s">
        <v>1735</v>
      </c>
      <c r="C182" s="364" t="s">
        <v>365</v>
      </c>
      <c r="D182" s="362" t="s">
        <v>966</v>
      </c>
      <c r="E182" s="27" t="s">
        <v>374</v>
      </c>
      <c r="F182" s="356" t="s">
        <v>1775</v>
      </c>
      <c r="H182" s="29">
        <v>2</v>
      </c>
      <c r="I182" s="29"/>
      <c r="J182" s="29">
        <v>0</v>
      </c>
      <c r="K182" s="29">
        <v>2</v>
      </c>
      <c r="L182" s="29" t="s">
        <v>1777</v>
      </c>
      <c r="M182" s="1"/>
      <c r="N182" s="1"/>
      <c r="O182" s="2"/>
      <c r="P182" s="1"/>
      <c r="Q182" s="2"/>
      <c r="R182" s="2" t="str">
        <f t="shared" si="72"/>
        <v>[0, 1],</v>
      </c>
      <c r="S182" s="2" t="str">
        <f t="shared" si="67"/>
        <v xml:space="preserve">        </v>
      </c>
      <c r="T182" s="4" t="str">
        <f t="shared" si="73"/>
        <v>'',</v>
      </c>
      <c r="U182" s="2" t="str">
        <f t="shared" si="69"/>
        <v xml:space="preserve">      </v>
      </c>
      <c r="V182" s="23" t="str">
        <f t="shared" si="74"/>
        <v>' Request from ADAS. If the signal = 1 MAS should turn on the parking sensors and display the message MAS_RearUSS in the CAN ';</v>
      </c>
    </row>
    <row r="183" spans="2:22" ht="15" customHeight="1" x14ac:dyDescent="0.3">
      <c r="B183" s="422" t="s">
        <v>1735</v>
      </c>
      <c r="C183" s="364" t="s">
        <v>2602</v>
      </c>
      <c r="D183" s="362" t="s">
        <v>2616</v>
      </c>
      <c r="E183" s="27" t="s">
        <v>2583</v>
      </c>
      <c r="F183" s="356" t="s">
        <v>1775</v>
      </c>
      <c r="H183" s="29">
        <v>0</v>
      </c>
      <c r="I183" s="29"/>
      <c r="J183" s="29">
        <v>0</v>
      </c>
      <c r="K183" s="29">
        <v>1</v>
      </c>
      <c r="L183" s="29" t="s">
        <v>1777</v>
      </c>
      <c r="M183" s="1"/>
      <c r="N183" s="1"/>
      <c r="O183" s="2"/>
      <c r="P183" s="1"/>
      <c r="Q183" s="2"/>
      <c r="R183" s="2" t="str">
        <f t="shared" si="72"/>
        <v>[0, 1],</v>
      </c>
      <c r="S183" s="2" t="str">
        <f t="shared" si="67"/>
        <v xml:space="preserve">        </v>
      </c>
      <c r="T183" s="4" t="str">
        <f t="shared" si="73"/>
        <v>'',</v>
      </c>
      <c r="U183" s="2" t="str">
        <f t="shared" si="69"/>
        <v xml:space="preserve">      </v>
      </c>
      <c r="V183" s="23" t="str">
        <f t="shared" si="74"/>
        <v>' Request from ADAS. If the signal = 1 MAS should turn on the parking sensors and display the message MAS_SideUSS in the CAN ';</v>
      </c>
    </row>
    <row r="184" spans="2:22" ht="15" customHeight="1" x14ac:dyDescent="0.3">
      <c r="B184" s="422" t="s">
        <v>1735</v>
      </c>
      <c r="C184" s="364" t="s">
        <v>366</v>
      </c>
      <c r="D184" s="362" t="s">
        <v>965</v>
      </c>
      <c r="E184" s="27" t="s">
        <v>375</v>
      </c>
      <c r="F184" s="356" t="s">
        <v>1775</v>
      </c>
      <c r="H184" s="29">
        <v>0</v>
      </c>
      <c r="I184" s="29"/>
      <c r="J184" s="29">
        <v>0</v>
      </c>
      <c r="K184" s="29">
        <v>1</v>
      </c>
      <c r="L184" s="29" t="s">
        <v>1777</v>
      </c>
      <c r="M184" s="2" t="str">
        <f t="shared" ref="M184:M191" si="75">"'"&amp;C182&amp;"'"&amp;","</f>
        <v>'AdasAvailMode',</v>
      </c>
      <c r="N184" s="2" t="str">
        <f t="shared" ref="N184:N195" si="76">REPT(" ", (31-LEN(M184)))</f>
        <v xml:space="preserve">               </v>
      </c>
      <c r="O184" s="2" t="str">
        <f t="shared" ref="O184:O191" si="77">"'"&amp;F182&amp;"',"</f>
        <v>'uint8',</v>
      </c>
      <c r="P184" s="2" t="str">
        <f t="shared" ref="P184:P195" si="78">"0,"</f>
        <v>0,</v>
      </c>
      <c r="Q184" s="2"/>
      <c r="R184" s="2" t="str">
        <f t="shared" si="72"/>
        <v>[0, 2],</v>
      </c>
      <c r="S184" s="2" t="str">
        <f t="shared" si="67"/>
        <v xml:space="preserve">        </v>
      </c>
      <c r="T184" s="4" t="str">
        <f t="shared" si="73"/>
        <v>'',</v>
      </c>
      <c r="U184" s="2" t="str">
        <f t="shared" si="69"/>
        <v xml:space="preserve">      </v>
      </c>
      <c r="V184" s="23" t="str">
        <f t="shared" si="74"/>
        <v>' ADAS Status 0 - NotAvailable 1 - Degradate 2 - Available ';</v>
      </c>
    </row>
    <row r="185" spans="2:22" ht="15" customHeight="1" x14ac:dyDescent="0.3">
      <c r="B185" s="422" t="s">
        <v>1735</v>
      </c>
      <c r="C185" s="364" t="s">
        <v>367</v>
      </c>
      <c r="D185" s="362" t="s">
        <v>969</v>
      </c>
      <c r="E185" s="27" t="s">
        <v>376</v>
      </c>
      <c r="F185" s="356" t="s">
        <v>1775</v>
      </c>
      <c r="H185" s="29">
        <v>0</v>
      </c>
      <c r="I185" s="29"/>
      <c r="J185" s="29">
        <v>0</v>
      </c>
      <c r="K185" s="29">
        <v>1</v>
      </c>
      <c r="L185" s="29" t="s">
        <v>1777</v>
      </c>
      <c r="M185" s="2" t="str">
        <f t="shared" si="75"/>
        <v>'SensAllDirty_Stat',</v>
      </c>
      <c r="N185" s="2" t="str">
        <f t="shared" si="76"/>
        <v xml:space="preserve">           </v>
      </c>
      <c r="O185" s="2" t="str">
        <f t="shared" si="77"/>
        <v>'uint8',</v>
      </c>
      <c r="P185" s="2" t="str">
        <f t="shared" si="78"/>
        <v>0,</v>
      </c>
      <c r="Q185" s="2"/>
      <c r="R185" s="2" t="str">
        <f t="shared" si="72"/>
        <v>[0, 1],</v>
      </c>
      <c r="S185" s="2" t="str">
        <f t="shared" si="67"/>
        <v xml:space="preserve">        </v>
      </c>
      <c r="T185" s="4" t="str">
        <f t="shared" si="73"/>
        <v>'',</v>
      </c>
      <c r="U185" s="2" t="str">
        <f t="shared" si="69"/>
        <v xml:space="preserve">      </v>
      </c>
      <c r="V185" s="23" t="str">
        <f t="shared" si="74"/>
        <v>' All Front sensors unit status  0-Clear  1- Dirty ';</v>
      </c>
    </row>
    <row r="186" spans="2:22" ht="15" customHeight="1" x14ac:dyDescent="0.3">
      <c r="B186" s="422" t="s">
        <v>1735</v>
      </c>
      <c r="C186" s="364" t="s">
        <v>368</v>
      </c>
      <c r="D186" s="362" t="s">
        <v>970</v>
      </c>
      <c r="E186" s="27" t="s">
        <v>377</v>
      </c>
      <c r="F186" s="356" t="s">
        <v>1775</v>
      </c>
      <c r="H186" s="29">
        <v>0</v>
      </c>
      <c r="I186" s="29"/>
      <c r="J186" s="29">
        <v>0</v>
      </c>
      <c r="K186" s="29">
        <v>3</v>
      </c>
      <c r="L186" s="29" t="s">
        <v>1777</v>
      </c>
      <c r="M186" s="2" t="str">
        <f t="shared" si="75"/>
        <v>'SensTicuDirty_Stat',</v>
      </c>
      <c r="N186" s="2" t="str">
        <f t="shared" si="76"/>
        <v xml:space="preserve">          </v>
      </c>
      <c r="O186" s="2" t="str">
        <f t="shared" si="77"/>
        <v>'uint8',</v>
      </c>
      <c r="P186" s="2" t="str">
        <f t="shared" si="78"/>
        <v>0,</v>
      </c>
      <c r="Q186" s="2"/>
      <c r="R186" s="2" t="str">
        <f t="shared" si="72"/>
        <v>[0, 1],</v>
      </c>
      <c r="S186" s="2" t="str">
        <f t="shared" si="67"/>
        <v xml:space="preserve">        </v>
      </c>
      <c r="T186" s="4" t="str">
        <f t="shared" si="73"/>
        <v>'',</v>
      </c>
      <c r="U186" s="2" t="str">
        <f t="shared" si="69"/>
        <v xml:space="preserve">      </v>
      </c>
      <c r="V186" s="23" t="str">
        <f t="shared" si="74"/>
        <v>' Termal Image sensor status  0-Clear  1- Dirty ';</v>
      </c>
    </row>
    <row r="187" spans="2:22" ht="15" customHeight="1" x14ac:dyDescent="0.3">
      <c r="B187" s="422" t="s">
        <v>1735</v>
      </c>
      <c r="C187" s="364" t="s">
        <v>369</v>
      </c>
      <c r="D187" s="362" t="s">
        <v>968</v>
      </c>
      <c r="E187" s="27" t="s">
        <v>378</v>
      </c>
      <c r="F187" s="356" t="s">
        <v>1775</v>
      </c>
      <c r="H187" s="29">
        <v>0</v>
      </c>
      <c r="I187" s="29"/>
      <c r="J187" s="29">
        <v>0</v>
      </c>
      <c r="K187" s="29">
        <v>1</v>
      </c>
      <c r="L187" s="29" t="s">
        <v>1777</v>
      </c>
      <c r="M187" s="2" t="str">
        <f t="shared" si="75"/>
        <v>'SensLidarDirty_Stat',</v>
      </c>
      <c r="N187" s="2" t="str">
        <f t="shared" si="76"/>
        <v xml:space="preserve">         </v>
      </c>
      <c r="O187" s="2" t="str">
        <f t="shared" si="77"/>
        <v>'uint8',</v>
      </c>
      <c r="P187" s="2" t="str">
        <f t="shared" si="78"/>
        <v>0,</v>
      </c>
      <c r="Q187" s="2"/>
      <c r="R187" s="2" t="str">
        <f t="shared" si="72"/>
        <v>[0, 1],</v>
      </c>
      <c r="S187" s="2" t="str">
        <f t="shared" si="67"/>
        <v xml:space="preserve">        </v>
      </c>
      <c r="T187" s="4" t="str">
        <f t="shared" si="73"/>
        <v>'',</v>
      </c>
      <c r="U187" s="2" t="str">
        <f t="shared" si="69"/>
        <v xml:space="preserve">      </v>
      </c>
      <c r="V187" s="23" t="str">
        <f t="shared" si="74"/>
        <v>' LIDAR sensor status  0-Clear  1- Dirty ';</v>
      </c>
    </row>
    <row r="188" spans="2:22" ht="15" customHeight="1" x14ac:dyDescent="0.3">
      <c r="B188" s="422" t="s">
        <v>1735</v>
      </c>
      <c r="C188" s="364" t="s">
        <v>370</v>
      </c>
      <c r="D188" s="362" t="s">
        <v>967</v>
      </c>
      <c r="E188" s="27" t="s">
        <v>379</v>
      </c>
      <c r="F188" s="356" t="s">
        <v>1775</v>
      </c>
      <c r="H188" s="29">
        <v>0</v>
      </c>
      <c r="I188" s="29"/>
      <c r="J188" s="29">
        <v>0</v>
      </c>
      <c r="K188" s="29">
        <v>4</v>
      </c>
      <c r="L188" s="29" t="s">
        <v>1777</v>
      </c>
      <c r="M188" s="2" t="str">
        <f t="shared" si="75"/>
        <v>'SensMrrxDirty_Stat',</v>
      </c>
      <c r="N188" s="2" t="str">
        <f t="shared" si="76"/>
        <v xml:space="preserve">          </v>
      </c>
      <c r="O188" s="2" t="str">
        <f t="shared" si="77"/>
        <v>'uint8',</v>
      </c>
      <c r="P188" s="2" t="str">
        <f t="shared" si="78"/>
        <v>0,</v>
      </c>
      <c r="Q188" s="2"/>
      <c r="R188" s="2" t="str">
        <f t="shared" si="72"/>
        <v>[0, 3],</v>
      </c>
      <c r="S188" s="2" t="str">
        <f t="shared" si="67"/>
        <v xml:space="preserve">        </v>
      </c>
      <c r="T188" s="4" t="str">
        <f t="shared" si="73"/>
        <v>'',</v>
      </c>
      <c r="U188" s="2" t="str">
        <f t="shared" si="69"/>
        <v xml:space="preserve">      </v>
      </c>
      <c r="V188" s="23" t="str">
        <f t="shared" si="74"/>
        <v>' Rear radar status  0-Clear  1- Dirty left 2-Dirty Right 3 -Dirty both ';</v>
      </c>
    </row>
    <row r="189" spans="2:22" ht="15" customHeight="1" x14ac:dyDescent="0.3">
      <c r="B189" s="422" t="s">
        <v>1735</v>
      </c>
      <c r="C189" s="364" t="s">
        <v>371</v>
      </c>
      <c r="D189" s="362" t="s">
        <v>973</v>
      </c>
      <c r="E189" s="27" t="s">
        <v>380</v>
      </c>
      <c r="F189" s="356" t="s">
        <v>1775</v>
      </c>
      <c r="H189" s="29">
        <v>0</v>
      </c>
      <c r="I189" s="29"/>
      <c r="J189" s="29">
        <v>0</v>
      </c>
      <c r="K189" s="29">
        <v>3</v>
      </c>
      <c r="L189" s="29" t="s">
        <v>1777</v>
      </c>
      <c r="M189" s="2" t="str">
        <f t="shared" si="75"/>
        <v>'SensFrcuDirty_Stat',</v>
      </c>
      <c r="N189" s="2" t="str">
        <f t="shared" si="76"/>
        <v xml:space="preserve">          </v>
      </c>
      <c r="O189" s="2" t="str">
        <f t="shared" si="77"/>
        <v>'uint8',</v>
      </c>
      <c r="P189" s="2" t="str">
        <f t="shared" si="78"/>
        <v>0,</v>
      </c>
      <c r="Q189" s="2"/>
      <c r="R189" s="2" t="str">
        <f t="shared" si="72"/>
        <v>[0, 1],</v>
      </c>
      <c r="S189" s="2" t="str">
        <f t="shared" si="67"/>
        <v xml:space="preserve">        </v>
      </c>
      <c r="T189" s="4" t="str">
        <f t="shared" si="73"/>
        <v>'',</v>
      </c>
      <c r="U189" s="2" t="str">
        <f t="shared" si="69"/>
        <v xml:space="preserve">      </v>
      </c>
      <c r="V189" s="23" t="str">
        <f t="shared" si="74"/>
        <v>' Front radar status  0-Clear  1- Dirty ';</v>
      </c>
    </row>
    <row r="190" spans="2:22" ht="15" customHeight="1" x14ac:dyDescent="0.3">
      <c r="B190" s="422" t="s">
        <v>1735</v>
      </c>
      <c r="C190" s="364" t="s">
        <v>372</v>
      </c>
      <c r="D190" s="369" t="s">
        <v>972</v>
      </c>
      <c r="E190" s="27" t="s">
        <v>381</v>
      </c>
      <c r="F190" s="356" t="s">
        <v>1775</v>
      </c>
      <c r="H190" s="29">
        <v>0</v>
      </c>
      <c r="I190" s="29"/>
      <c r="J190" s="29">
        <v>0</v>
      </c>
      <c r="K190" s="29">
        <v>1</v>
      </c>
      <c r="L190" s="29" t="s">
        <v>1777</v>
      </c>
      <c r="M190" s="2" t="str">
        <f t="shared" si="75"/>
        <v>'SensClearReq',</v>
      </c>
      <c r="N190" s="2" t="str">
        <f t="shared" si="76"/>
        <v xml:space="preserve">                </v>
      </c>
      <c r="O190" s="2" t="str">
        <f t="shared" si="77"/>
        <v>'uint8',</v>
      </c>
      <c r="P190" s="2" t="str">
        <f t="shared" si="78"/>
        <v>0,</v>
      </c>
      <c r="Q190" s="2"/>
      <c r="R190" s="2" t="str">
        <f t="shared" si="72"/>
        <v>[0, 4],</v>
      </c>
      <c r="S190" s="2" t="str">
        <f t="shared" si="67"/>
        <v xml:space="preserve">        </v>
      </c>
      <c r="T190" s="4" t="str">
        <f t="shared" si="73"/>
        <v>'',</v>
      </c>
      <c r="U190" s="2" t="str">
        <f t="shared" si="69"/>
        <v xml:space="preserve">      </v>
      </c>
      <c r="V190" s="23" t="str">
        <f t="shared" si="74"/>
        <v>' ADAS is requesting to clear sensor: 0- No Req 1-FRCU 2-FCU 3-TICU 4-LIDAR ';</v>
      </c>
    </row>
    <row r="191" spans="2:22" ht="15" customHeight="1" x14ac:dyDescent="0.3">
      <c r="B191" s="422" t="s">
        <v>1735</v>
      </c>
      <c r="C191" s="364" t="s">
        <v>373</v>
      </c>
      <c r="D191" s="369" t="s">
        <v>971</v>
      </c>
      <c r="E191" s="27" t="s">
        <v>382</v>
      </c>
      <c r="F191" s="356" t="s">
        <v>1775</v>
      </c>
      <c r="H191" s="29">
        <v>0</v>
      </c>
      <c r="I191" s="29"/>
      <c r="J191" s="29">
        <v>0</v>
      </c>
      <c r="K191" s="29">
        <v>63</v>
      </c>
      <c r="L191" s="29" t="s">
        <v>1777</v>
      </c>
      <c r="M191" s="2" t="str">
        <f t="shared" si="75"/>
        <v>'SensWSHeatReq',</v>
      </c>
      <c r="N191" s="2" t="str">
        <f t="shared" si="76"/>
        <v xml:space="preserve">               </v>
      </c>
      <c r="O191" s="2" t="str">
        <f t="shared" si="77"/>
        <v>'uint8',</v>
      </c>
      <c r="P191" s="2" t="str">
        <f t="shared" si="78"/>
        <v>0,</v>
      </c>
      <c r="Q191" s="2"/>
      <c r="R191" s="2" t="str">
        <f t="shared" si="72"/>
        <v>[0, 3],</v>
      </c>
      <c r="S191" s="2" t="str">
        <f t="shared" si="67"/>
        <v xml:space="preserve">        </v>
      </c>
      <c r="T191" s="4" t="str">
        <f t="shared" si="73"/>
        <v>'',</v>
      </c>
      <c r="U191" s="2" t="str">
        <f t="shared" si="69"/>
        <v xml:space="preserve">      </v>
      </c>
      <c r="V191" s="23" t="str">
        <f t="shared" si="74"/>
        <v>' ADAS is requesting heat on wind sheeld: 0- No Req 1-Low Req 2-Med Req 3-Max Req ';</v>
      </c>
    </row>
    <row r="192" spans="2:22" ht="15" customHeight="1" x14ac:dyDescent="0.3">
      <c r="B192" s="421" t="s">
        <v>1736</v>
      </c>
      <c r="C192" s="367" t="s">
        <v>274</v>
      </c>
      <c r="D192" s="373" t="s">
        <v>1936</v>
      </c>
      <c r="E192" s="360" t="s">
        <v>263</v>
      </c>
      <c r="F192" s="356" t="s">
        <v>1775</v>
      </c>
      <c r="H192" s="29">
        <v>0</v>
      </c>
      <c r="I192" s="29"/>
      <c r="J192" s="29">
        <v>0</v>
      </c>
      <c r="K192" s="29">
        <v>1</v>
      </c>
      <c r="L192" s="29" t="s">
        <v>1777</v>
      </c>
      <c r="M192" s="2" t="str">
        <f>"'"&amp;C192&amp;"'"&amp;","</f>
        <v>'CcVcuMotIncFlag',</v>
      </c>
      <c r="N192" s="2" t="str">
        <f t="shared" si="76"/>
        <v xml:space="preserve">             </v>
      </c>
      <c r="O192" s="2" t="str">
        <f>"'"&amp;F192&amp;"',"</f>
        <v>'uint8',</v>
      </c>
      <c r="P192" s="2" t="str">
        <f t="shared" si="78"/>
        <v>0,</v>
      </c>
      <c r="Q192" s="2"/>
      <c r="R192" s="2" t="str">
        <f t="shared" si="72"/>
        <v>[0, 1],</v>
      </c>
      <c r="S192" s="2" t="str">
        <f t="shared" si="67"/>
        <v xml:space="preserve">        </v>
      </c>
      <c r="T192" s="4" t="str">
        <f t="shared" si="73"/>
        <v>'',</v>
      </c>
      <c r="U192" s="2" t="str">
        <f t="shared" si="69"/>
        <v xml:space="preserve">      </v>
      </c>
      <c r="V192" s="23" t="str">
        <f t="shared" si="74"/>
        <v>' ADAS is requesting vibration on steering wheel: 0- No Req 1-Request ';</v>
      </c>
    </row>
    <row r="193" spans="2:22" ht="15" customHeight="1" x14ac:dyDescent="0.3">
      <c r="B193" s="421" t="s">
        <v>1736</v>
      </c>
      <c r="C193" s="367" t="s">
        <v>275</v>
      </c>
      <c r="D193" s="374" t="s">
        <v>3280</v>
      </c>
      <c r="E193" s="360" t="s">
        <v>264</v>
      </c>
      <c r="F193" s="356" t="s">
        <v>1776</v>
      </c>
      <c r="H193" s="29">
        <v>0</v>
      </c>
      <c r="I193" s="29"/>
      <c r="J193" s="29">
        <v>0</v>
      </c>
      <c r="K193" s="29">
        <v>1000</v>
      </c>
      <c r="L193" s="29" t="s">
        <v>1777</v>
      </c>
      <c r="M193" s="2" t="str">
        <f>"'"&amp;C193&amp;"'"&amp;","</f>
        <v>'CcVcuMotInc',</v>
      </c>
      <c r="N193" s="2" t="str">
        <f t="shared" si="76"/>
        <v xml:space="preserve">                 </v>
      </c>
      <c r="O193" s="2" t="str">
        <f>"'"&amp;F193&amp;"',"</f>
        <v>'single',</v>
      </c>
      <c r="P193" s="2" t="str">
        <f t="shared" si="78"/>
        <v>0,</v>
      </c>
      <c r="Q193" s="2"/>
      <c r="R193" s="2" t="str">
        <f t="shared" si="72"/>
        <v>[0, 63],</v>
      </c>
      <c r="S193" s="2" t="str">
        <f t="shared" si="67"/>
        <v xml:space="preserve">       </v>
      </c>
      <c r="T193" s="4" t="str">
        <f t="shared" si="73"/>
        <v>'',</v>
      </c>
      <c r="U193" s="2" t="str">
        <f t="shared" si="69"/>
        <v xml:space="preserve">      </v>
      </c>
      <c r="V193" s="23" t="str">
        <f t="shared" si="74"/>
        <v>' Vibration level 0-low… 63 - max ';</v>
      </c>
    </row>
    <row r="194" spans="2:22" ht="15" customHeight="1" x14ac:dyDescent="0.3">
      <c r="B194" s="421" t="s">
        <v>1736</v>
      </c>
      <c r="C194" s="364" t="s">
        <v>276</v>
      </c>
      <c r="D194" s="369" t="s">
        <v>902</v>
      </c>
      <c r="E194" s="27" t="s">
        <v>265</v>
      </c>
      <c r="F194" s="356" t="s">
        <v>1775</v>
      </c>
      <c r="H194" s="29">
        <v>0</v>
      </c>
      <c r="I194" s="29"/>
      <c r="J194" s="29">
        <v>0</v>
      </c>
      <c r="K194" s="29">
        <v>3</v>
      </c>
      <c r="L194" s="29" t="s">
        <v>1777</v>
      </c>
      <c r="M194" s="2" t="str">
        <f>"'"&amp;C194&amp;"'"&amp;","</f>
        <v>'CcVcuEngagement_Stat',</v>
      </c>
      <c r="N194" s="2" t="str">
        <f t="shared" si="76"/>
        <v xml:space="preserve">        </v>
      </c>
      <c r="O194" s="2" t="str">
        <f>"'"&amp;F194&amp;"',"</f>
        <v>'uint8',</v>
      </c>
      <c r="P194" s="2" t="str">
        <f t="shared" si="78"/>
        <v>0,</v>
      </c>
      <c r="Q194" s="2"/>
      <c r="R194" s="2" t="str">
        <f t="shared" si="72"/>
        <v>[0, 1],</v>
      </c>
      <c r="S194" s="2" t="str">
        <f t="shared" si="67"/>
        <v xml:space="preserve">        </v>
      </c>
      <c r="T194" s="4" t="str">
        <f t="shared" si="73"/>
        <v>'',</v>
      </c>
      <c r="U194" s="2" t="str">
        <f t="shared" si="69"/>
        <v xml:space="preserve">      </v>
      </c>
      <c r="V194" s="23" t="str">
        <f t="shared" si="74"/>
        <v>' Engine torque increase request flag ';</v>
      </c>
    </row>
    <row r="195" spans="2:22" ht="15" customHeight="1" x14ac:dyDescent="0.3">
      <c r="B195" s="421" t="s">
        <v>1736</v>
      </c>
      <c r="C195" s="364" t="s">
        <v>277</v>
      </c>
      <c r="D195" s="372" t="s">
        <v>903</v>
      </c>
      <c r="E195" s="27" t="s">
        <v>267</v>
      </c>
      <c r="F195" s="356" t="s">
        <v>1775</v>
      </c>
      <c r="H195" s="29">
        <v>0</v>
      </c>
      <c r="I195" s="29"/>
      <c r="J195" s="29">
        <v>0</v>
      </c>
      <c r="K195" s="29">
        <v>3</v>
      </c>
      <c r="L195" s="29" t="s">
        <v>1777</v>
      </c>
      <c r="M195" s="2" t="str">
        <f>"'"&amp;C195&amp;"'"&amp;","</f>
        <v>'CcVcuState_Stat',</v>
      </c>
      <c r="N195" s="2" t="str">
        <f t="shared" si="76"/>
        <v xml:space="preserve">             </v>
      </c>
      <c r="O195" s="2" t="str">
        <f>"'"&amp;F195&amp;"',"</f>
        <v>'uint8',</v>
      </c>
      <c r="P195" s="2" t="str">
        <f t="shared" si="78"/>
        <v>0,</v>
      </c>
      <c r="Q195" s="2"/>
      <c r="R195" s="2" t="str">
        <f t="shared" si="72"/>
        <v>[0, 1000],</v>
      </c>
      <c r="S195" s="2" t="str">
        <f t="shared" si="67"/>
        <v xml:space="preserve">     </v>
      </c>
      <c r="T195" s="4" t="str">
        <f t="shared" si="73"/>
        <v>'',</v>
      </c>
      <c r="U195" s="2" t="str">
        <f t="shared" si="69"/>
        <v xml:space="preserve">      </v>
      </c>
      <c r="V195" s="23" t="str">
        <f t="shared" si="74"/>
        <v>' Target total torque on engine ';</v>
      </c>
    </row>
    <row r="196" spans="2:22" ht="15" customHeight="1" x14ac:dyDescent="0.3">
      <c r="B196" s="422" t="s">
        <v>1736</v>
      </c>
      <c r="C196" s="408" t="s">
        <v>3283</v>
      </c>
      <c r="D196" s="399" t="s">
        <v>3283</v>
      </c>
      <c r="E196" s="365" t="s">
        <v>3284</v>
      </c>
      <c r="F196" s="356" t="s">
        <v>1775</v>
      </c>
      <c r="H196" s="29">
        <v>0</v>
      </c>
      <c r="I196" s="29"/>
      <c r="J196" s="29">
        <v>0</v>
      </c>
      <c r="K196" s="29">
        <v>1</v>
      </c>
      <c r="L196" s="29" t="s">
        <v>1777</v>
      </c>
      <c r="N196" s="2"/>
      <c r="O196" s="2"/>
      <c r="P196" s="2"/>
      <c r="Q196" s="2"/>
      <c r="R196" s="2" t="str">
        <f t="shared" si="72"/>
        <v>[0, 3],</v>
      </c>
      <c r="S196" s="2" t="str">
        <f t="shared" si="67"/>
        <v xml:space="preserve">        </v>
      </c>
      <c r="T196" s="4" t="str">
        <f t="shared" si="73"/>
        <v>'',</v>
      </c>
      <c r="U196" s="2" t="str">
        <f t="shared" si="69"/>
        <v xml:space="preserve">      </v>
      </c>
      <c r="V196" s="23" t="str">
        <f t="shared" si="74"/>
        <v>' _Type of CC: 0=Nothing 1=CC/ACC  2=LIM  3-MAS ';</v>
      </c>
    </row>
    <row r="197" spans="2:22" ht="15" customHeight="1" x14ac:dyDescent="0.3">
      <c r="B197" s="422" t="s">
        <v>1737</v>
      </c>
      <c r="C197" s="364" t="s">
        <v>583</v>
      </c>
      <c r="D197" s="401" t="s">
        <v>2843</v>
      </c>
      <c r="E197" s="229" t="s">
        <v>499</v>
      </c>
      <c r="F197" s="356" t="s">
        <v>1775</v>
      </c>
      <c r="H197" s="29">
        <v>0</v>
      </c>
      <c r="I197" s="29"/>
      <c r="J197" s="29">
        <v>0</v>
      </c>
      <c r="K197" s="29">
        <v>1</v>
      </c>
      <c r="L197" s="29" t="s">
        <v>1777</v>
      </c>
      <c r="M197" s="2" t="str">
        <f>"'"&amp;C196&amp;"'"&amp;","</f>
        <v>'DAS_TmissionChange_Req',</v>
      </c>
      <c r="N197" s="2" t="str">
        <f>REPT(" ", (31-LEN(M197)))</f>
        <v xml:space="preserve">      </v>
      </c>
      <c r="O197" s="2" t="str">
        <f>"'"&amp;F196&amp;"',"</f>
        <v>'uint8',</v>
      </c>
      <c r="P197" s="2" t="str">
        <f>"0,"</f>
        <v>0,</v>
      </c>
      <c r="Q197" s="2"/>
      <c r="R197" s="2" t="str">
        <f t="shared" si="72"/>
        <v>[0, 3],</v>
      </c>
      <c r="S197" s="2" t="str">
        <f t="shared" si="67"/>
        <v xml:space="preserve">        </v>
      </c>
      <c r="T197" s="4" t="str">
        <f t="shared" si="73"/>
        <v>'',</v>
      </c>
      <c r="U197" s="2" t="str">
        <f t="shared" si="69"/>
        <v xml:space="preserve">      </v>
      </c>
      <c r="V197" s="23" t="str">
        <f t="shared" si="74"/>
        <v>' Mode of CC 0=Off 1=Standby 2=Active 3=Override ';</v>
      </c>
    </row>
    <row r="198" spans="2:22" ht="15" customHeight="1" x14ac:dyDescent="0.3">
      <c r="B198" s="422" t="s">
        <v>1737</v>
      </c>
      <c r="C198" s="364" t="s">
        <v>584</v>
      </c>
      <c r="D198" s="401" t="s">
        <v>2844</v>
      </c>
      <c r="E198" s="229" t="s">
        <v>500</v>
      </c>
      <c r="F198" s="356" t="s">
        <v>1775</v>
      </c>
      <c r="H198" s="29">
        <v>0</v>
      </c>
      <c r="I198" s="29"/>
      <c r="J198" s="29">
        <v>0</v>
      </c>
      <c r="K198" s="29">
        <v>1</v>
      </c>
      <c r="L198" s="29" t="s">
        <v>1777</v>
      </c>
      <c r="M198" s="1" t="e">
        <f>"    %"&amp;#REF!</f>
        <v>#REF!</v>
      </c>
      <c r="N198" s="1"/>
      <c r="O198" s="2"/>
      <c r="P198" s="1"/>
      <c r="Q198" s="2"/>
      <c r="R198" s="2" t="str">
        <f t="shared" si="72"/>
        <v>[0, 1],</v>
      </c>
      <c r="S198" s="2" t="str">
        <f t="shared" si="67"/>
        <v xml:space="preserve">        </v>
      </c>
      <c r="T198" s="4" t="str">
        <f t="shared" si="73"/>
        <v>'',</v>
      </c>
      <c r="U198" s="2" t="str">
        <f t="shared" si="69"/>
        <v xml:space="preserve">      </v>
      </c>
      <c r="V198" s="23" t="str">
        <f t="shared" si="74"/>
        <v>' Transmission mode change request:0x0 - No req0x1 - P0x2 - R0x3 - N0x4 - D ';</v>
      </c>
    </row>
    <row r="199" spans="2:22" x14ac:dyDescent="0.3">
      <c r="B199" s="422" t="s">
        <v>1737</v>
      </c>
      <c r="C199" s="364" t="s">
        <v>585</v>
      </c>
      <c r="D199" s="401" t="s">
        <v>2845</v>
      </c>
      <c r="E199" s="229" t="s">
        <v>501</v>
      </c>
      <c r="F199" s="356" t="s">
        <v>1775</v>
      </c>
      <c r="H199" s="29">
        <v>0</v>
      </c>
      <c r="I199" s="29"/>
      <c r="J199" s="29">
        <v>0</v>
      </c>
      <c r="K199" s="29">
        <v>1</v>
      </c>
      <c r="L199" s="29" t="s">
        <v>1777</v>
      </c>
      <c r="M199" s="2" t="str">
        <f t="shared" ref="M199:M230" si="79">"'"&amp;C197&amp;"'"&amp;","</f>
        <v>'MliaLADBLED1Req',</v>
      </c>
      <c r="N199" s="2" t="str">
        <f t="shared" ref="N199:N230" si="80">REPT(" ", (31-LEN(M199)))</f>
        <v xml:space="preserve">             </v>
      </c>
      <c r="O199" s="2" t="str">
        <f t="shared" ref="O199:O230" si="81">"'"&amp;F197&amp;"',"</f>
        <v>'uint8',</v>
      </c>
      <c r="P199" s="2" t="str">
        <f t="shared" ref="P199:P230" si="82">"0,"</f>
        <v>0,</v>
      </c>
      <c r="Q199" s="2"/>
      <c r="R199" s="2" t="str">
        <f>"["&amp;J198&amp;", "&amp;LEFT(K198,7)&amp;"]"&amp;","</f>
        <v>[0, 1],</v>
      </c>
      <c r="S199" s="2" t="str">
        <f t="shared" si="67"/>
        <v xml:space="preserve">        </v>
      </c>
      <c r="T199" s="4" t="str">
        <f>IF(L198="[]","''",(IF(L198="-","''",L198)))&amp;","</f>
        <v>'',</v>
      </c>
      <c r="U199" s="2" t="str">
        <f t="shared" si="69"/>
        <v xml:space="preserve">      </v>
      </c>
      <c r="V199" s="23" t="str">
        <f>"'"&amp;IF(E198="[]","-"," "&amp;(CLEAN(E198))&amp;" ")&amp;"'"&amp;";"</f>
        <v>' Left_ADB LED#2 Control Signal ';</v>
      </c>
    </row>
    <row r="200" spans="2:22" s="8" customFormat="1" x14ac:dyDescent="0.3">
      <c r="B200" s="422" t="s">
        <v>1737</v>
      </c>
      <c r="C200" s="364" t="s">
        <v>586</v>
      </c>
      <c r="D200" s="401" t="s">
        <v>2846</v>
      </c>
      <c r="E200" s="229" t="s">
        <v>502</v>
      </c>
      <c r="F200" s="356" t="s">
        <v>1775</v>
      </c>
      <c r="G200" s="356"/>
      <c r="H200" s="29">
        <v>0</v>
      </c>
      <c r="I200" s="29"/>
      <c r="J200" s="29">
        <v>0</v>
      </c>
      <c r="K200" s="29">
        <v>1</v>
      </c>
      <c r="L200" s="29" t="s">
        <v>1777</v>
      </c>
      <c r="M200" s="2" t="str">
        <f t="shared" si="79"/>
        <v>'MliaLADBLED2Req',</v>
      </c>
      <c r="N200" s="2" t="str">
        <f t="shared" si="80"/>
        <v xml:space="preserve">             </v>
      </c>
      <c r="O200" s="2" t="str">
        <f t="shared" si="81"/>
        <v>'uint8',</v>
      </c>
      <c r="P200" s="2" t="str">
        <f t="shared" si="82"/>
        <v>0,</v>
      </c>
      <c r="Q200" s="1"/>
      <c r="R200" s="1"/>
      <c r="S200" s="1"/>
      <c r="T200" s="1"/>
      <c r="U200" s="1"/>
      <c r="V200" s="1"/>
    </row>
    <row r="201" spans="2:22" x14ac:dyDescent="0.3">
      <c r="B201" s="422" t="s">
        <v>1737</v>
      </c>
      <c r="C201" s="364" t="s">
        <v>587</v>
      </c>
      <c r="D201" s="401" t="s">
        <v>2847</v>
      </c>
      <c r="E201" s="229" t="s">
        <v>503</v>
      </c>
      <c r="F201" s="356" t="s">
        <v>1775</v>
      </c>
      <c r="H201" s="29">
        <v>0</v>
      </c>
      <c r="I201" s="29"/>
      <c r="J201" s="29">
        <v>0</v>
      </c>
      <c r="K201" s="29">
        <v>1</v>
      </c>
      <c r="L201" s="29" t="s">
        <v>1777</v>
      </c>
      <c r="M201" s="2" t="str">
        <f t="shared" si="79"/>
        <v>'MliaLADBLED3Req',</v>
      </c>
      <c r="N201" s="2" t="str">
        <f t="shared" si="80"/>
        <v xml:space="preserve">             </v>
      </c>
      <c r="O201" s="2" t="str">
        <f t="shared" si="81"/>
        <v>'uint8',</v>
      </c>
      <c r="P201" s="2" t="str">
        <f t="shared" si="82"/>
        <v>0,</v>
      </c>
      <c r="Q201" s="2"/>
      <c r="R201" s="2" t="str">
        <f t="shared" ref="R201:R232" si="83">"["&amp;J199&amp;", "&amp;LEFT(K199,7)&amp;"]"&amp;","</f>
        <v>[0, 1],</v>
      </c>
      <c r="S201" s="2" t="str">
        <f t="shared" ref="S201:S257" si="84">REPT(" ", (15-LEN(R201)))</f>
        <v xml:space="preserve">        </v>
      </c>
      <c r="T201" s="4" t="str">
        <f t="shared" ref="T201:T232" si="85">IF(L199="[]","''",(IF(L199="-","''",L199)))&amp;","</f>
        <v>'',</v>
      </c>
      <c r="U201" s="2" t="str">
        <f t="shared" ref="U201:U257" si="86">REPT(" ", (9-LEN(T201)))</f>
        <v xml:space="preserve">      </v>
      </c>
      <c r="V201" s="23" t="str">
        <f t="shared" ref="V201:V232" si="87">"'"&amp;IF(E199="[]","-"," "&amp;(CLEAN(E199))&amp;" ")&amp;"'"&amp;";"</f>
        <v>' Left_ADB LED#3 Control Signal ';</v>
      </c>
    </row>
    <row r="202" spans="2:22" x14ac:dyDescent="0.3">
      <c r="B202" s="422" t="s">
        <v>1737</v>
      </c>
      <c r="C202" s="364" t="s">
        <v>588</v>
      </c>
      <c r="D202" s="401" t="s">
        <v>2848</v>
      </c>
      <c r="E202" s="229" t="s">
        <v>504</v>
      </c>
      <c r="F202" s="356" t="s">
        <v>1775</v>
      </c>
      <c r="H202" s="29">
        <v>0</v>
      </c>
      <c r="I202" s="29"/>
      <c r="J202" s="29">
        <v>0</v>
      </c>
      <c r="K202" s="29">
        <v>1</v>
      </c>
      <c r="L202" s="29" t="s">
        <v>1777</v>
      </c>
      <c r="M202" s="2" t="str">
        <f t="shared" si="79"/>
        <v>'MliaLADBLED4Req',</v>
      </c>
      <c r="N202" s="2" t="str">
        <f t="shared" si="80"/>
        <v xml:space="preserve">             </v>
      </c>
      <c r="O202" s="2" t="str">
        <f t="shared" si="81"/>
        <v>'uint8',</v>
      </c>
      <c r="P202" s="2" t="str">
        <f t="shared" si="82"/>
        <v>0,</v>
      </c>
      <c r="Q202" s="2"/>
      <c r="R202" s="2" t="str">
        <f t="shared" si="83"/>
        <v>[0, 1],</v>
      </c>
      <c r="S202" s="2" t="str">
        <f t="shared" si="84"/>
        <v xml:space="preserve">        </v>
      </c>
      <c r="T202" s="4" t="str">
        <f t="shared" si="85"/>
        <v>'',</v>
      </c>
      <c r="U202" s="2" t="str">
        <f t="shared" si="86"/>
        <v xml:space="preserve">      </v>
      </c>
      <c r="V202" s="23" t="str">
        <f t="shared" si="87"/>
        <v>' Left_ADB LED#4 Control Signal ';</v>
      </c>
    </row>
    <row r="203" spans="2:22" x14ac:dyDescent="0.3">
      <c r="B203" s="422" t="s">
        <v>1737</v>
      </c>
      <c r="C203" s="364" t="s">
        <v>589</v>
      </c>
      <c r="D203" s="401" t="s">
        <v>2849</v>
      </c>
      <c r="E203" s="229" t="s">
        <v>505</v>
      </c>
      <c r="F203" s="356" t="s">
        <v>1775</v>
      </c>
      <c r="H203" s="29">
        <v>0</v>
      </c>
      <c r="I203" s="29"/>
      <c r="J203" s="29">
        <v>0</v>
      </c>
      <c r="K203" s="29">
        <v>1</v>
      </c>
      <c r="L203" s="29" t="s">
        <v>1777</v>
      </c>
      <c r="M203" s="2" t="str">
        <f t="shared" si="79"/>
        <v>'MliaLADBLED5Req',</v>
      </c>
      <c r="N203" s="2" t="str">
        <f t="shared" si="80"/>
        <v xml:space="preserve">             </v>
      </c>
      <c r="O203" s="2" t="str">
        <f t="shared" si="81"/>
        <v>'uint8',</v>
      </c>
      <c r="P203" s="2" t="str">
        <f t="shared" si="82"/>
        <v>0,</v>
      </c>
      <c r="Q203" s="2"/>
      <c r="R203" s="2" t="str">
        <f t="shared" si="83"/>
        <v>[0, 1],</v>
      </c>
      <c r="S203" s="2" t="str">
        <f t="shared" si="84"/>
        <v xml:space="preserve">        </v>
      </c>
      <c r="T203" s="4" t="str">
        <f t="shared" si="85"/>
        <v>'',</v>
      </c>
      <c r="U203" s="2" t="str">
        <f t="shared" si="86"/>
        <v xml:space="preserve">      </v>
      </c>
      <c r="V203" s="23" t="str">
        <f t="shared" si="87"/>
        <v>' Left_ADB LED#5 Control Signal ';</v>
      </c>
    </row>
    <row r="204" spans="2:22" x14ac:dyDescent="0.3">
      <c r="B204" s="422" t="s">
        <v>1737</v>
      </c>
      <c r="C204" s="364" t="s">
        <v>590</v>
      </c>
      <c r="D204" s="401" t="s">
        <v>2850</v>
      </c>
      <c r="E204" s="229" t="s">
        <v>506</v>
      </c>
      <c r="F204" s="356" t="s">
        <v>1775</v>
      </c>
      <c r="H204" s="29">
        <v>0</v>
      </c>
      <c r="I204" s="29"/>
      <c r="J204" s="29">
        <v>0</v>
      </c>
      <c r="K204" s="29">
        <v>1</v>
      </c>
      <c r="L204" s="29" t="s">
        <v>1777</v>
      </c>
      <c r="M204" s="2" t="str">
        <f t="shared" si="79"/>
        <v>'MliaLADBLED6Req',</v>
      </c>
      <c r="N204" s="2" t="str">
        <f t="shared" si="80"/>
        <v xml:space="preserve">             </v>
      </c>
      <c r="O204" s="2" t="str">
        <f t="shared" si="81"/>
        <v>'uint8',</v>
      </c>
      <c r="P204" s="2" t="str">
        <f t="shared" si="82"/>
        <v>0,</v>
      </c>
      <c r="Q204" s="2"/>
      <c r="R204" s="2" t="str">
        <f t="shared" si="83"/>
        <v>[0, 1],</v>
      </c>
      <c r="S204" s="2" t="str">
        <f t="shared" si="84"/>
        <v xml:space="preserve">        </v>
      </c>
      <c r="T204" s="4" t="str">
        <f t="shared" si="85"/>
        <v>'',</v>
      </c>
      <c r="U204" s="2" t="str">
        <f t="shared" si="86"/>
        <v xml:space="preserve">      </v>
      </c>
      <c r="V204" s="23" t="str">
        <f t="shared" si="87"/>
        <v>' Left_ADB LED#6 Control Signal ';</v>
      </c>
    </row>
    <row r="205" spans="2:22" x14ac:dyDescent="0.3">
      <c r="B205" s="422" t="s">
        <v>1737</v>
      </c>
      <c r="C205" s="364" t="s">
        <v>591</v>
      </c>
      <c r="D205" s="401" t="s">
        <v>2851</v>
      </c>
      <c r="E205" s="229" t="s">
        <v>507</v>
      </c>
      <c r="F205" s="356" t="s">
        <v>1775</v>
      </c>
      <c r="H205" s="29">
        <v>0</v>
      </c>
      <c r="I205" s="29"/>
      <c r="J205" s="29">
        <v>0</v>
      </c>
      <c r="K205" s="29">
        <v>1</v>
      </c>
      <c r="L205" s="29" t="s">
        <v>1777</v>
      </c>
      <c r="M205" s="2" t="str">
        <f t="shared" si="79"/>
        <v>'MliaLADBLED7Req',</v>
      </c>
      <c r="N205" s="2" t="str">
        <f t="shared" si="80"/>
        <v xml:space="preserve">             </v>
      </c>
      <c r="O205" s="2" t="str">
        <f t="shared" si="81"/>
        <v>'uint8',</v>
      </c>
      <c r="P205" s="2" t="str">
        <f t="shared" si="82"/>
        <v>0,</v>
      </c>
      <c r="Q205" s="2"/>
      <c r="R205" s="2" t="str">
        <f t="shared" si="83"/>
        <v>[0, 1],</v>
      </c>
      <c r="S205" s="2" t="str">
        <f t="shared" si="84"/>
        <v xml:space="preserve">        </v>
      </c>
      <c r="T205" s="4" t="str">
        <f t="shared" si="85"/>
        <v>'',</v>
      </c>
      <c r="U205" s="2" t="str">
        <f t="shared" si="86"/>
        <v xml:space="preserve">      </v>
      </c>
      <c r="V205" s="23" t="str">
        <f t="shared" si="87"/>
        <v>' Left_ADB LED#7 Control Signal ';</v>
      </c>
    </row>
    <row r="206" spans="2:22" x14ac:dyDescent="0.3">
      <c r="B206" s="422" t="s">
        <v>1737</v>
      </c>
      <c r="C206" s="364" t="s">
        <v>592</v>
      </c>
      <c r="D206" s="401" t="s">
        <v>2852</v>
      </c>
      <c r="E206" s="229" t="s">
        <v>508</v>
      </c>
      <c r="F206" s="356" t="s">
        <v>1775</v>
      </c>
      <c r="H206" s="29">
        <v>0</v>
      </c>
      <c r="I206" s="29"/>
      <c r="J206" s="29">
        <v>0</v>
      </c>
      <c r="K206" s="29">
        <v>1</v>
      </c>
      <c r="L206" s="29" t="s">
        <v>1777</v>
      </c>
      <c r="M206" s="2" t="str">
        <f t="shared" si="79"/>
        <v>'MliaLADBLED8Req',</v>
      </c>
      <c r="N206" s="2" t="str">
        <f t="shared" si="80"/>
        <v xml:space="preserve">             </v>
      </c>
      <c r="O206" s="2" t="str">
        <f t="shared" si="81"/>
        <v>'uint8',</v>
      </c>
      <c r="P206" s="2" t="str">
        <f t="shared" si="82"/>
        <v>0,</v>
      </c>
      <c r="Q206" s="2"/>
      <c r="R206" s="2" t="str">
        <f t="shared" si="83"/>
        <v>[0, 1],</v>
      </c>
      <c r="S206" s="2" t="str">
        <f t="shared" si="84"/>
        <v xml:space="preserve">        </v>
      </c>
      <c r="T206" s="4" t="str">
        <f t="shared" si="85"/>
        <v>'',</v>
      </c>
      <c r="U206" s="2" t="str">
        <f t="shared" si="86"/>
        <v xml:space="preserve">      </v>
      </c>
      <c r="V206" s="23" t="str">
        <f t="shared" si="87"/>
        <v>' Left_ADB LED#8 Control Signal ';</v>
      </c>
    </row>
    <row r="207" spans="2:22" x14ac:dyDescent="0.3">
      <c r="B207" s="422" t="s">
        <v>1737</v>
      </c>
      <c r="C207" s="364" t="s">
        <v>593</v>
      </c>
      <c r="D207" s="401" t="s">
        <v>2853</v>
      </c>
      <c r="E207" s="229" t="s">
        <v>509</v>
      </c>
      <c r="F207" s="356" t="s">
        <v>1775</v>
      </c>
      <c r="H207" s="29">
        <v>0</v>
      </c>
      <c r="I207" s="29"/>
      <c r="J207" s="29">
        <v>0</v>
      </c>
      <c r="K207" s="29">
        <v>1</v>
      </c>
      <c r="L207" s="29" t="s">
        <v>1777</v>
      </c>
      <c r="M207" s="2" t="str">
        <f t="shared" si="79"/>
        <v>'MliaLADBLED9Req',</v>
      </c>
      <c r="N207" s="2" t="str">
        <f t="shared" si="80"/>
        <v xml:space="preserve">             </v>
      </c>
      <c r="O207" s="2" t="str">
        <f t="shared" si="81"/>
        <v>'uint8',</v>
      </c>
      <c r="P207" s="2" t="str">
        <f t="shared" si="82"/>
        <v>0,</v>
      </c>
      <c r="Q207" s="2"/>
      <c r="R207" s="2" t="str">
        <f t="shared" si="83"/>
        <v>[0, 1],</v>
      </c>
      <c r="S207" s="2" t="str">
        <f t="shared" si="84"/>
        <v xml:space="preserve">        </v>
      </c>
      <c r="T207" s="4" t="str">
        <f t="shared" si="85"/>
        <v>'',</v>
      </c>
      <c r="U207" s="2" t="str">
        <f t="shared" si="86"/>
        <v xml:space="preserve">      </v>
      </c>
      <c r="V207" s="23" t="str">
        <f t="shared" si="87"/>
        <v>' Left_ADB LED#9 Control Signal ';</v>
      </c>
    </row>
    <row r="208" spans="2:22" x14ac:dyDescent="0.3">
      <c r="B208" s="422" t="s">
        <v>1737</v>
      </c>
      <c r="C208" s="364" t="s">
        <v>594</v>
      </c>
      <c r="D208" s="401" t="s">
        <v>2854</v>
      </c>
      <c r="E208" s="229" t="s">
        <v>510</v>
      </c>
      <c r="F208" s="356" t="s">
        <v>1775</v>
      </c>
      <c r="H208" s="29">
        <v>0</v>
      </c>
      <c r="I208" s="29"/>
      <c r="J208" s="29">
        <v>0</v>
      </c>
      <c r="K208" s="29">
        <v>1</v>
      </c>
      <c r="L208" s="29" t="s">
        <v>1777</v>
      </c>
      <c r="M208" s="2" t="str">
        <f t="shared" si="79"/>
        <v>'MliaLADBLED10Req',</v>
      </c>
      <c r="N208" s="2" t="str">
        <f t="shared" si="80"/>
        <v xml:space="preserve">            </v>
      </c>
      <c r="O208" s="2" t="str">
        <f t="shared" si="81"/>
        <v>'uint8',</v>
      </c>
      <c r="P208" s="2" t="str">
        <f t="shared" si="82"/>
        <v>0,</v>
      </c>
      <c r="Q208" s="2"/>
      <c r="R208" s="2" t="str">
        <f t="shared" si="83"/>
        <v>[0, 1],</v>
      </c>
      <c r="S208" s="2" t="str">
        <f t="shared" si="84"/>
        <v xml:space="preserve">        </v>
      </c>
      <c r="T208" s="4" t="str">
        <f t="shared" si="85"/>
        <v>'',</v>
      </c>
      <c r="U208" s="2" t="str">
        <f t="shared" si="86"/>
        <v xml:space="preserve">      </v>
      </c>
      <c r="V208" s="23" t="str">
        <f t="shared" si="87"/>
        <v>' Left_ADB LED#10 Control Signal ';</v>
      </c>
    </row>
    <row r="209" spans="2:22" x14ac:dyDescent="0.3">
      <c r="B209" s="422" t="s">
        <v>1737</v>
      </c>
      <c r="C209" s="364" t="s">
        <v>595</v>
      </c>
      <c r="D209" s="401" t="s">
        <v>2855</v>
      </c>
      <c r="E209" s="229" t="s">
        <v>511</v>
      </c>
      <c r="F209" s="356" t="s">
        <v>1775</v>
      </c>
      <c r="H209" s="29">
        <v>0</v>
      </c>
      <c r="I209" s="29"/>
      <c r="J209" s="29">
        <v>0</v>
      </c>
      <c r="K209" s="29">
        <v>1</v>
      </c>
      <c r="L209" s="29" t="s">
        <v>1777</v>
      </c>
      <c r="M209" s="2" t="str">
        <f t="shared" si="79"/>
        <v>'MliaLADBLED11Req',</v>
      </c>
      <c r="N209" s="2" t="str">
        <f t="shared" si="80"/>
        <v xml:space="preserve">            </v>
      </c>
      <c r="O209" s="2" t="str">
        <f t="shared" si="81"/>
        <v>'uint8',</v>
      </c>
      <c r="P209" s="2" t="str">
        <f t="shared" si="82"/>
        <v>0,</v>
      </c>
      <c r="Q209" s="2"/>
      <c r="R209" s="2" t="str">
        <f t="shared" si="83"/>
        <v>[0, 1],</v>
      </c>
      <c r="S209" s="2" t="str">
        <f t="shared" si="84"/>
        <v xml:space="preserve">        </v>
      </c>
      <c r="T209" s="4" t="str">
        <f t="shared" si="85"/>
        <v>'',</v>
      </c>
      <c r="U209" s="2" t="str">
        <f t="shared" si="86"/>
        <v xml:space="preserve">      </v>
      </c>
      <c r="V209" s="23" t="str">
        <f t="shared" si="87"/>
        <v>' Left_ADB LED#11 Control Signal ';</v>
      </c>
    </row>
    <row r="210" spans="2:22" x14ac:dyDescent="0.3">
      <c r="B210" s="422" t="s">
        <v>1737</v>
      </c>
      <c r="C210" s="364" t="s">
        <v>596</v>
      </c>
      <c r="D210" s="401" t="s">
        <v>2856</v>
      </c>
      <c r="E210" s="229" t="s">
        <v>512</v>
      </c>
      <c r="F210" s="356" t="s">
        <v>1775</v>
      </c>
      <c r="H210" s="29">
        <v>0</v>
      </c>
      <c r="I210" s="29"/>
      <c r="J210" s="29">
        <v>0</v>
      </c>
      <c r="K210" s="29">
        <v>1</v>
      </c>
      <c r="L210" s="29" t="s">
        <v>1777</v>
      </c>
      <c r="M210" s="2" t="str">
        <f t="shared" si="79"/>
        <v>'MliaLADBLED12Req',</v>
      </c>
      <c r="N210" s="2" t="str">
        <f t="shared" si="80"/>
        <v xml:space="preserve">            </v>
      </c>
      <c r="O210" s="2" t="str">
        <f t="shared" si="81"/>
        <v>'uint8',</v>
      </c>
      <c r="P210" s="2" t="str">
        <f t="shared" si="82"/>
        <v>0,</v>
      </c>
      <c r="Q210" s="2"/>
      <c r="R210" s="2" t="str">
        <f t="shared" si="83"/>
        <v>[0, 1],</v>
      </c>
      <c r="S210" s="2" t="str">
        <f t="shared" si="84"/>
        <v xml:space="preserve">        </v>
      </c>
      <c r="T210" s="4" t="str">
        <f t="shared" si="85"/>
        <v>'',</v>
      </c>
      <c r="U210" s="2" t="str">
        <f t="shared" si="86"/>
        <v xml:space="preserve">      </v>
      </c>
      <c r="V210" s="23" t="str">
        <f t="shared" si="87"/>
        <v>' Left_ADB LED#12 Control Signal ';</v>
      </c>
    </row>
    <row r="211" spans="2:22" x14ac:dyDescent="0.3">
      <c r="B211" s="422" t="s">
        <v>1737</v>
      </c>
      <c r="C211" s="364" t="s">
        <v>597</v>
      </c>
      <c r="D211" s="401" t="s">
        <v>2857</v>
      </c>
      <c r="E211" s="229" t="s">
        <v>513</v>
      </c>
      <c r="F211" s="356" t="s">
        <v>1775</v>
      </c>
      <c r="H211" s="29">
        <v>0</v>
      </c>
      <c r="I211" s="29"/>
      <c r="J211" s="29">
        <v>0</v>
      </c>
      <c r="K211" s="29">
        <v>1</v>
      </c>
      <c r="L211" s="29" t="s">
        <v>1777</v>
      </c>
      <c r="M211" s="2" t="str">
        <f t="shared" si="79"/>
        <v>'MliaLADBLED13Req',</v>
      </c>
      <c r="N211" s="2" t="str">
        <f t="shared" si="80"/>
        <v xml:space="preserve">            </v>
      </c>
      <c r="O211" s="2" t="str">
        <f t="shared" si="81"/>
        <v>'uint8',</v>
      </c>
      <c r="P211" s="2" t="str">
        <f t="shared" si="82"/>
        <v>0,</v>
      </c>
      <c r="Q211" s="2"/>
      <c r="R211" s="2" t="str">
        <f t="shared" si="83"/>
        <v>[0, 1],</v>
      </c>
      <c r="S211" s="2" t="str">
        <f t="shared" si="84"/>
        <v xml:space="preserve">        </v>
      </c>
      <c r="T211" s="4" t="str">
        <f t="shared" si="85"/>
        <v>'',</v>
      </c>
      <c r="U211" s="2" t="str">
        <f t="shared" si="86"/>
        <v xml:space="preserve">      </v>
      </c>
      <c r="V211" s="23" t="str">
        <f t="shared" si="87"/>
        <v>' Left_ADB LED#13 Control Signal ';</v>
      </c>
    </row>
    <row r="212" spans="2:22" x14ac:dyDescent="0.3">
      <c r="B212" s="422" t="s">
        <v>1737</v>
      </c>
      <c r="C212" s="364" t="s">
        <v>598</v>
      </c>
      <c r="D212" s="401" t="s">
        <v>2858</v>
      </c>
      <c r="E212" s="229" t="s">
        <v>514</v>
      </c>
      <c r="F212" s="356" t="s">
        <v>1775</v>
      </c>
      <c r="H212" s="29">
        <v>0</v>
      </c>
      <c r="I212" s="29"/>
      <c r="J212" s="29">
        <v>0</v>
      </c>
      <c r="K212" s="29">
        <v>1</v>
      </c>
      <c r="L212" s="29" t="s">
        <v>1777</v>
      </c>
      <c r="M212" s="2" t="str">
        <f t="shared" si="79"/>
        <v>'MliaLADBLED14Req',</v>
      </c>
      <c r="N212" s="2" t="str">
        <f t="shared" si="80"/>
        <v xml:space="preserve">            </v>
      </c>
      <c r="O212" s="2" t="str">
        <f t="shared" si="81"/>
        <v>'uint8',</v>
      </c>
      <c r="P212" s="2" t="str">
        <f t="shared" si="82"/>
        <v>0,</v>
      </c>
      <c r="Q212" s="2"/>
      <c r="R212" s="2" t="str">
        <f t="shared" si="83"/>
        <v>[0, 1],</v>
      </c>
      <c r="S212" s="2" t="str">
        <f t="shared" si="84"/>
        <v xml:space="preserve">        </v>
      </c>
      <c r="T212" s="4" t="str">
        <f t="shared" si="85"/>
        <v>'',</v>
      </c>
      <c r="U212" s="2" t="str">
        <f t="shared" si="86"/>
        <v xml:space="preserve">      </v>
      </c>
      <c r="V212" s="23" t="str">
        <f t="shared" si="87"/>
        <v>' Left_ADB LED#14 Control Signal ';</v>
      </c>
    </row>
    <row r="213" spans="2:22" x14ac:dyDescent="0.3">
      <c r="B213" s="422" t="s">
        <v>1737</v>
      </c>
      <c r="C213" s="364" t="s">
        <v>599</v>
      </c>
      <c r="D213" s="401" t="s">
        <v>2859</v>
      </c>
      <c r="E213" s="229" t="s">
        <v>515</v>
      </c>
      <c r="F213" s="356" t="s">
        <v>1775</v>
      </c>
      <c r="H213" s="29">
        <v>0</v>
      </c>
      <c r="I213" s="29"/>
      <c r="J213" s="29">
        <v>0</v>
      </c>
      <c r="K213" s="29">
        <v>1</v>
      </c>
      <c r="L213" s="29" t="s">
        <v>1777</v>
      </c>
      <c r="M213" s="2" t="str">
        <f t="shared" si="79"/>
        <v>'MliaLADBLED15Req',</v>
      </c>
      <c r="N213" s="2" t="str">
        <f t="shared" si="80"/>
        <v xml:space="preserve">            </v>
      </c>
      <c r="O213" s="2" t="str">
        <f t="shared" si="81"/>
        <v>'uint8',</v>
      </c>
      <c r="P213" s="2" t="str">
        <f t="shared" si="82"/>
        <v>0,</v>
      </c>
      <c r="Q213" s="2"/>
      <c r="R213" s="2" t="str">
        <f t="shared" si="83"/>
        <v>[0, 1],</v>
      </c>
      <c r="S213" s="2" t="str">
        <f t="shared" si="84"/>
        <v xml:space="preserve">        </v>
      </c>
      <c r="T213" s="4" t="str">
        <f t="shared" si="85"/>
        <v>'',</v>
      </c>
      <c r="U213" s="2" t="str">
        <f t="shared" si="86"/>
        <v xml:space="preserve">      </v>
      </c>
      <c r="V213" s="23" t="str">
        <f t="shared" si="87"/>
        <v>' Left_ADB LED#15 Control Signal ';</v>
      </c>
    </row>
    <row r="214" spans="2:22" x14ac:dyDescent="0.3">
      <c r="B214" s="422" t="s">
        <v>1737</v>
      </c>
      <c r="C214" s="364" t="s">
        <v>600</v>
      </c>
      <c r="D214" s="401" t="s">
        <v>2860</v>
      </c>
      <c r="E214" s="229" t="s">
        <v>516</v>
      </c>
      <c r="F214" s="356" t="s">
        <v>1775</v>
      </c>
      <c r="H214" s="29">
        <v>0</v>
      </c>
      <c r="I214" s="29"/>
      <c r="J214" s="29">
        <v>0</v>
      </c>
      <c r="K214" s="29">
        <v>1</v>
      </c>
      <c r="L214" s="29" t="s">
        <v>1777</v>
      </c>
      <c r="M214" s="2" t="str">
        <f t="shared" si="79"/>
        <v>'MliaLADBLED16Req',</v>
      </c>
      <c r="N214" s="2" t="str">
        <f t="shared" si="80"/>
        <v xml:space="preserve">            </v>
      </c>
      <c r="O214" s="2" t="str">
        <f t="shared" si="81"/>
        <v>'uint8',</v>
      </c>
      <c r="P214" s="2" t="str">
        <f t="shared" si="82"/>
        <v>0,</v>
      </c>
      <c r="Q214" s="2"/>
      <c r="R214" s="2" t="str">
        <f t="shared" si="83"/>
        <v>[0, 1],</v>
      </c>
      <c r="S214" s="2" t="str">
        <f t="shared" si="84"/>
        <v xml:space="preserve">        </v>
      </c>
      <c r="T214" s="4" t="str">
        <f t="shared" si="85"/>
        <v>'',</v>
      </c>
      <c r="U214" s="2" t="str">
        <f t="shared" si="86"/>
        <v xml:space="preserve">      </v>
      </c>
      <c r="V214" s="23" t="str">
        <f t="shared" si="87"/>
        <v>' Left_ADB LED#16 Control Signal ';</v>
      </c>
    </row>
    <row r="215" spans="2:22" x14ac:dyDescent="0.3">
      <c r="B215" s="422" t="s">
        <v>1737</v>
      </c>
      <c r="C215" s="364" t="s">
        <v>601</v>
      </c>
      <c r="D215" s="401" t="s">
        <v>2861</v>
      </c>
      <c r="E215" s="229" t="s">
        <v>517</v>
      </c>
      <c r="F215" s="356" t="s">
        <v>1776</v>
      </c>
      <c r="H215" s="29">
        <v>0</v>
      </c>
      <c r="I215" s="29"/>
      <c r="J215" s="29">
        <v>0</v>
      </c>
      <c r="K215" s="29">
        <v>511</v>
      </c>
      <c r="L215" s="29" t="s">
        <v>1777</v>
      </c>
      <c r="M215" s="2" t="str">
        <f t="shared" si="79"/>
        <v>'MliaLADBLED17Req',</v>
      </c>
      <c r="N215" s="2" t="str">
        <f t="shared" si="80"/>
        <v xml:space="preserve">            </v>
      </c>
      <c r="O215" s="2" t="str">
        <f t="shared" si="81"/>
        <v>'uint8',</v>
      </c>
      <c r="P215" s="2" t="str">
        <f t="shared" si="82"/>
        <v>0,</v>
      </c>
      <c r="Q215" s="2"/>
      <c r="R215" s="2" t="str">
        <f t="shared" si="83"/>
        <v>[0, 1],</v>
      </c>
      <c r="S215" s="2" t="str">
        <f t="shared" si="84"/>
        <v xml:space="preserve">        </v>
      </c>
      <c r="T215" s="4" t="str">
        <f t="shared" si="85"/>
        <v>'',</v>
      </c>
      <c r="U215" s="2" t="str">
        <f t="shared" si="86"/>
        <v xml:space="preserve">      </v>
      </c>
      <c r="V215" s="23" t="str">
        <f t="shared" si="87"/>
        <v>' Left_ADB LED#17 Control Signal ';</v>
      </c>
    </row>
    <row r="216" spans="2:22" x14ac:dyDescent="0.3">
      <c r="B216" s="422" t="s">
        <v>1737</v>
      </c>
      <c r="C216" s="364" t="s">
        <v>602</v>
      </c>
      <c r="D216" s="401" t="s">
        <v>2862</v>
      </c>
      <c r="E216" s="229" t="s">
        <v>518</v>
      </c>
      <c r="F216" s="356" t="s">
        <v>1775</v>
      </c>
      <c r="H216" s="29">
        <v>0</v>
      </c>
      <c r="I216" s="29"/>
      <c r="J216" s="29">
        <v>0</v>
      </c>
      <c r="K216" s="29">
        <v>81</v>
      </c>
      <c r="L216" s="29" t="s">
        <v>1777</v>
      </c>
      <c r="M216" s="2" t="str">
        <f t="shared" si="79"/>
        <v>'MliaLADBLED18Req',</v>
      </c>
      <c r="N216" s="2" t="str">
        <f t="shared" si="80"/>
        <v xml:space="preserve">            </v>
      </c>
      <c r="O216" s="2" t="str">
        <f t="shared" si="81"/>
        <v>'uint8',</v>
      </c>
      <c r="P216" s="2" t="str">
        <f t="shared" si="82"/>
        <v>0,</v>
      </c>
      <c r="Q216" s="2"/>
      <c r="R216" s="2" t="str">
        <f t="shared" si="83"/>
        <v>[0, 1],</v>
      </c>
      <c r="S216" s="2" t="str">
        <f t="shared" si="84"/>
        <v xml:space="preserve">        </v>
      </c>
      <c r="T216" s="4" t="str">
        <f t="shared" si="85"/>
        <v>'',</v>
      </c>
      <c r="U216" s="2" t="str">
        <f t="shared" si="86"/>
        <v xml:space="preserve">      </v>
      </c>
      <c r="V216" s="23" t="str">
        <f t="shared" si="87"/>
        <v>' Left_ADB LED#18 Control Signal ';</v>
      </c>
    </row>
    <row r="217" spans="2:22" x14ac:dyDescent="0.3">
      <c r="B217" s="422" t="s">
        <v>1737</v>
      </c>
      <c r="C217" s="364" t="s">
        <v>603</v>
      </c>
      <c r="D217" s="401" t="s">
        <v>2863</v>
      </c>
      <c r="E217" s="229" t="s">
        <v>519</v>
      </c>
      <c r="F217" s="356" t="s">
        <v>1776</v>
      </c>
      <c r="H217" s="29">
        <v>0</v>
      </c>
      <c r="I217" s="29"/>
      <c r="J217" s="29">
        <v>0</v>
      </c>
      <c r="K217" s="29">
        <v>321</v>
      </c>
      <c r="L217" s="29" t="s">
        <v>1777</v>
      </c>
      <c r="M217" s="2" t="str">
        <f t="shared" si="79"/>
        <v>'MliaLeftObj1Y1Val',</v>
      </c>
      <c r="N217" s="2" t="str">
        <f t="shared" si="80"/>
        <v xml:space="preserve">           </v>
      </c>
      <c r="O217" s="2" t="str">
        <f t="shared" si="81"/>
        <v>'single',</v>
      </c>
      <c r="P217" s="2" t="str">
        <f t="shared" si="82"/>
        <v>0,</v>
      </c>
      <c r="Q217" s="2"/>
      <c r="R217" s="2" t="str">
        <f t="shared" si="83"/>
        <v>[0, 511],</v>
      </c>
      <c r="S217" s="2" t="str">
        <f t="shared" si="84"/>
        <v xml:space="preserve">      </v>
      </c>
      <c r="T217" s="4" t="str">
        <f t="shared" si="85"/>
        <v>'',</v>
      </c>
      <c r="U217" s="2" t="str">
        <f t="shared" si="86"/>
        <v xml:space="preserve">      </v>
      </c>
      <c r="V217" s="23" t="str">
        <f t="shared" si="87"/>
        <v>' Object_1 Horizontal Value_1 ';</v>
      </c>
    </row>
    <row r="218" spans="2:22" ht="15" customHeight="1" x14ac:dyDescent="0.3">
      <c r="B218" s="422" t="s">
        <v>1737</v>
      </c>
      <c r="C218" s="364" t="s">
        <v>604</v>
      </c>
      <c r="D218" s="401" t="s">
        <v>2864</v>
      </c>
      <c r="E218" s="229" t="s">
        <v>520</v>
      </c>
      <c r="F218" s="356" t="s">
        <v>1775</v>
      </c>
      <c r="H218" s="29">
        <v>0</v>
      </c>
      <c r="I218" s="29"/>
      <c r="J218" s="29">
        <v>0</v>
      </c>
      <c r="K218" s="29">
        <v>81</v>
      </c>
      <c r="L218" s="29" t="s">
        <v>1777</v>
      </c>
      <c r="M218" s="2" t="str">
        <f t="shared" si="79"/>
        <v>'MliaLeftObj1Z1Val',</v>
      </c>
      <c r="N218" s="2" t="str">
        <f t="shared" si="80"/>
        <v xml:space="preserve">           </v>
      </c>
      <c r="O218" s="2" t="str">
        <f t="shared" si="81"/>
        <v>'uint8',</v>
      </c>
      <c r="P218" s="2" t="str">
        <f t="shared" si="82"/>
        <v>0,</v>
      </c>
      <c r="Q218" s="2"/>
      <c r="R218" s="2" t="str">
        <f t="shared" si="83"/>
        <v>[0, 81],</v>
      </c>
      <c r="S218" s="2" t="str">
        <f t="shared" si="84"/>
        <v xml:space="preserve">       </v>
      </c>
      <c r="T218" s="4" t="str">
        <f t="shared" si="85"/>
        <v>'',</v>
      </c>
      <c r="U218" s="2" t="str">
        <f t="shared" si="86"/>
        <v xml:space="preserve">      </v>
      </c>
      <c r="V218" s="23" t="str">
        <f t="shared" si="87"/>
        <v>' Object_1 Vertical Value_1 ';</v>
      </c>
    </row>
    <row r="219" spans="2:22" ht="15" customHeight="1" x14ac:dyDescent="0.3">
      <c r="B219" s="422" t="s">
        <v>1737</v>
      </c>
      <c r="C219" s="364" t="s">
        <v>605</v>
      </c>
      <c r="D219" s="401" t="s">
        <v>2865</v>
      </c>
      <c r="E219" s="229" t="s">
        <v>521</v>
      </c>
      <c r="F219" s="356" t="s">
        <v>1776</v>
      </c>
      <c r="H219" s="29">
        <v>0</v>
      </c>
      <c r="I219" s="29"/>
      <c r="J219" s="29">
        <v>0</v>
      </c>
      <c r="K219" s="29">
        <v>321</v>
      </c>
      <c r="L219" s="29" t="s">
        <v>1777</v>
      </c>
      <c r="M219" s="2" t="str">
        <f t="shared" si="79"/>
        <v>'MliaLeftObj1Y2Val',</v>
      </c>
      <c r="N219" s="2" t="str">
        <f t="shared" si="80"/>
        <v xml:space="preserve">           </v>
      </c>
      <c r="O219" s="2" t="str">
        <f t="shared" si="81"/>
        <v>'single',</v>
      </c>
      <c r="P219" s="2" t="str">
        <f t="shared" si="82"/>
        <v>0,</v>
      </c>
      <c r="Q219" s="2"/>
      <c r="R219" s="2" t="str">
        <f t="shared" si="83"/>
        <v>[0, 321],</v>
      </c>
      <c r="S219" s="2" t="str">
        <f t="shared" si="84"/>
        <v xml:space="preserve">      </v>
      </c>
      <c r="T219" s="4" t="str">
        <f t="shared" si="85"/>
        <v>'',</v>
      </c>
      <c r="U219" s="2" t="str">
        <f t="shared" si="86"/>
        <v xml:space="preserve">      </v>
      </c>
      <c r="V219" s="23" t="str">
        <f t="shared" si="87"/>
        <v>' Object_1 Horizontal Value_2 ';</v>
      </c>
    </row>
    <row r="220" spans="2:22" ht="15" customHeight="1" x14ac:dyDescent="0.3">
      <c r="B220" s="422" t="s">
        <v>1737</v>
      </c>
      <c r="C220" s="364" t="s">
        <v>606</v>
      </c>
      <c r="D220" s="401" t="s">
        <v>2866</v>
      </c>
      <c r="E220" s="229" t="s">
        <v>522</v>
      </c>
      <c r="F220" s="356" t="s">
        <v>1775</v>
      </c>
      <c r="H220" s="29">
        <v>0</v>
      </c>
      <c r="I220" s="29"/>
      <c r="J220" s="29">
        <v>0</v>
      </c>
      <c r="K220" s="29">
        <v>81</v>
      </c>
      <c r="L220" s="29" t="s">
        <v>1777</v>
      </c>
      <c r="M220" s="2" t="str">
        <f t="shared" si="79"/>
        <v>'MliaLeftObj1Z2Val',</v>
      </c>
      <c r="N220" s="2" t="str">
        <f t="shared" si="80"/>
        <v xml:space="preserve">           </v>
      </c>
      <c r="O220" s="2" t="str">
        <f t="shared" si="81"/>
        <v>'uint8',</v>
      </c>
      <c r="P220" s="2" t="str">
        <f t="shared" si="82"/>
        <v>0,</v>
      </c>
      <c r="Q220" s="2"/>
      <c r="R220" s="2" t="str">
        <f t="shared" si="83"/>
        <v>[0, 81],</v>
      </c>
      <c r="S220" s="2" t="str">
        <f t="shared" si="84"/>
        <v xml:space="preserve">       </v>
      </c>
      <c r="T220" s="4" t="str">
        <f t="shared" si="85"/>
        <v>'',</v>
      </c>
      <c r="U220" s="2" t="str">
        <f t="shared" si="86"/>
        <v xml:space="preserve">      </v>
      </c>
      <c r="V220" s="23" t="str">
        <f t="shared" si="87"/>
        <v>' Object_1 Vertical  Value_2 ';</v>
      </c>
    </row>
    <row r="221" spans="2:22" ht="15" customHeight="1" x14ac:dyDescent="0.3">
      <c r="B221" s="422" t="s">
        <v>1737</v>
      </c>
      <c r="C221" s="364" t="s">
        <v>607</v>
      </c>
      <c r="D221" s="401" t="s">
        <v>2867</v>
      </c>
      <c r="E221" s="229" t="s">
        <v>523</v>
      </c>
      <c r="F221" s="356" t="s">
        <v>1776</v>
      </c>
      <c r="H221" s="29">
        <v>0</v>
      </c>
      <c r="I221" s="29"/>
      <c r="J221" s="29">
        <v>0</v>
      </c>
      <c r="K221" s="29">
        <v>321</v>
      </c>
      <c r="L221" s="29" t="s">
        <v>1777</v>
      </c>
      <c r="M221" s="2" t="str">
        <f t="shared" si="79"/>
        <v>'MliaLeftObj2Y1Val',</v>
      </c>
      <c r="N221" s="2" t="str">
        <f t="shared" si="80"/>
        <v xml:space="preserve">           </v>
      </c>
      <c r="O221" s="2" t="str">
        <f t="shared" si="81"/>
        <v>'single',</v>
      </c>
      <c r="P221" s="2" t="str">
        <f t="shared" si="82"/>
        <v>0,</v>
      </c>
      <c r="Q221" s="2"/>
      <c r="R221" s="2" t="str">
        <f t="shared" si="83"/>
        <v>[0, 321],</v>
      </c>
      <c r="S221" s="2" t="str">
        <f t="shared" si="84"/>
        <v xml:space="preserve">      </v>
      </c>
      <c r="T221" s="4" t="str">
        <f t="shared" si="85"/>
        <v>'',</v>
      </c>
      <c r="U221" s="2" t="str">
        <f t="shared" si="86"/>
        <v xml:space="preserve">      </v>
      </c>
      <c r="V221" s="23" t="str">
        <f t="shared" si="87"/>
        <v>' Object_2 Horizontal Value_1 ';</v>
      </c>
    </row>
    <row r="222" spans="2:22" ht="15" customHeight="1" x14ac:dyDescent="0.3">
      <c r="B222" s="422" t="s">
        <v>1737</v>
      </c>
      <c r="C222" s="364" t="s">
        <v>608</v>
      </c>
      <c r="D222" s="401" t="s">
        <v>2868</v>
      </c>
      <c r="E222" s="229" t="s">
        <v>524</v>
      </c>
      <c r="F222" s="356" t="s">
        <v>1775</v>
      </c>
      <c r="H222" s="29">
        <v>0</v>
      </c>
      <c r="I222" s="29"/>
      <c r="J222" s="29">
        <v>0</v>
      </c>
      <c r="K222" s="29">
        <v>81</v>
      </c>
      <c r="L222" s="29" t="s">
        <v>1777</v>
      </c>
      <c r="M222" s="2" t="str">
        <f t="shared" si="79"/>
        <v>'MliaLeftObj2Z1Val',</v>
      </c>
      <c r="N222" s="2" t="str">
        <f t="shared" si="80"/>
        <v xml:space="preserve">           </v>
      </c>
      <c r="O222" s="2" t="str">
        <f t="shared" si="81"/>
        <v>'uint8',</v>
      </c>
      <c r="P222" s="2" t="str">
        <f t="shared" si="82"/>
        <v>0,</v>
      </c>
      <c r="Q222" s="2"/>
      <c r="R222" s="2" t="str">
        <f t="shared" si="83"/>
        <v>[0, 81],</v>
      </c>
      <c r="S222" s="2" t="str">
        <f t="shared" si="84"/>
        <v xml:space="preserve">       </v>
      </c>
      <c r="T222" s="4" t="str">
        <f t="shared" si="85"/>
        <v>'',</v>
      </c>
      <c r="U222" s="2" t="str">
        <f t="shared" si="86"/>
        <v xml:space="preserve">      </v>
      </c>
      <c r="V222" s="23" t="str">
        <f t="shared" si="87"/>
        <v>' Object_2 Vertical Value_1 ';</v>
      </c>
    </row>
    <row r="223" spans="2:22" ht="15" customHeight="1" x14ac:dyDescent="0.3">
      <c r="B223" s="422" t="s">
        <v>1737</v>
      </c>
      <c r="C223" s="364" t="s">
        <v>609</v>
      </c>
      <c r="D223" s="401" t="s">
        <v>2869</v>
      </c>
      <c r="E223" s="229" t="s">
        <v>525</v>
      </c>
      <c r="F223" s="356" t="s">
        <v>1776</v>
      </c>
      <c r="H223" s="29">
        <v>0</v>
      </c>
      <c r="I223" s="29"/>
      <c r="J223" s="29">
        <v>0</v>
      </c>
      <c r="K223" s="29">
        <v>321</v>
      </c>
      <c r="L223" s="29" t="s">
        <v>1777</v>
      </c>
      <c r="M223" s="2" t="str">
        <f t="shared" si="79"/>
        <v>'MliaLeftObj2Y2Val',</v>
      </c>
      <c r="N223" s="2" t="str">
        <f t="shared" si="80"/>
        <v xml:space="preserve">           </v>
      </c>
      <c r="O223" s="2" t="str">
        <f t="shared" si="81"/>
        <v>'single',</v>
      </c>
      <c r="P223" s="2" t="str">
        <f t="shared" si="82"/>
        <v>0,</v>
      </c>
      <c r="Q223" s="2"/>
      <c r="R223" s="2" t="str">
        <f t="shared" si="83"/>
        <v>[0, 321],</v>
      </c>
      <c r="S223" s="2" t="str">
        <f t="shared" si="84"/>
        <v xml:space="preserve">      </v>
      </c>
      <c r="T223" s="4" t="str">
        <f t="shared" si="85"/>
        <v>'',</v>
      </c>
      <c r="U223" s="2" t="str">
        <f t="shared" si="86"/>
        <v xml:space="preserve">      </v>
      </c>
      <c r="V223" s="23" t="str">
        <f t="shared" si="87"/>
        <v>' Object_2 Horizontal Value_2 ';</v>
      </c>
    </row>
    <row r="224" spans="2:22" ht="15" customHeight="1" x14ac:dyDescent="0.3">
      <c r="B224" s="422" t="s">
        <v>1737</v>
      </c>
      <c r="C224" s="364" t="s">
        <v>610</v>
      </c>
      <c r="D224" s="401" t="s">
        <v>2870</v>
      </c>
      <c r="E224" s="229" t="s">
        <v>526</v>
      </c>
      <c r="F224" s="356" t="s">
        <v>1775</v>
      </c>
      <c r="H224" s="29">
        <v>0</v>
      </c>
      <c r="I224" s="29"/>
      <c r="J224" s="29">
        <v>0</v>
      </c>
      <c r="K224" s="29">
        <v>81</v>
      </c>
      <c r="L224" s="29" t="s">
        <v>1777</v>
      </c>
      <c r="M224" s="2" t="str">
        <f t="shared" si="79"/>
        <v>'MliaLeftObj2Z2Val',</v>
      </c>
      <c r="N224" s="2" t="str">
        <f t="shared" si="80"/>
        <v xml:space="preserve">           </v>
      </c>
      <c r="O224" s="2" t="str">
        <f t="shared" si="81"/>
        <v>'uint8',</v>
      </c>
      <c r="P224" s="2" t="str">
        <f t="shared" si="82"/>
        <v>0,</v>
      </c>
      <c r="Q224" s="2"/>
      <c r="R224" s="2" t="str">
        <f t="shared" si="83"/>
        <v>[0, 81],</v>
      </c>
      <c r="S224" s="2" t="str">
        <f t="shared" si="84"/>
        <v xml:space="preserve">       </v>
      </c>
      <c r="T224" s="4" t="str">
        <f t="shared" si="85"/>
        <v>'',</v>
      </c>
      <c r="U224" s="2" t="str">
        <f t="shared" si="86"/>
        <v xml:space="preserve">      </v>
      </c>
      <c r="V224" s="23" t="str">
        <f t="shared" si="87"/>
        <v>' Object_2 Vertical  Value_2 ';</v>
      </c>
    </row>
    <row r="225" spans="2:22" ht="15" customHeight="1" x14ac:dyDescent="0.3">
      <c r="B225" s="422" t="s">
        <v>1737</v>
      </c>
      <c r="C225" s="364" t="s">
        <v>611</v>
      </c>
      <c r="D225" s="401" t="s">
        <v>2871</v>
      </c>
      <c r="E225" s="229" t="s">
        <v>527</v>
      </c>
      <c r="F225" s="356" t="s">
        <v>1776</v>
      </c>
      <c r="H225" s="29">
        <v>0</v>
      </c>
      <c r="I225" s="29"/>
      <c r="J225" s="29">
        <v>0</v>
      </c>
      <c r="K225" s="29">
        <v>321</v>
      </c>
      <c r="L225" s="29" t="s">
        <v>1777</v>
      </c>
      <c r="M225" s="2" t="str">
        <f t="shared" si="79"/>
        <v>'MliaLeftObj3Y1Val',</v>
      </c>
      <c r="N225" s="2" t="str">
        <f t="shared" si="80"/>
        <v xml:space="preserve">           </v>
      </c>
      <c r="O225" s="2" t="str">
        <f t="shared" si="81"/>
        <v>'single',</v>
      </c>
      <c r="P225" s="2" t="str">
        <f t="shared" si="82"/>
        <v>0,</v>
      </c>
      <c r="Q225" s="2"/>
      <c r="R225" s="2" t="str">
        <f t="shared" si="83"/>
        <v>[0, 321],</v>
      </c>
      <c r="S225" s="2" t="str">
        <f t="shared" si="84"/>
        <v xml:space="preserve">      </v>
      </c>
      <c r="T225" s="4" t="str">
        <f t="shared" si="85"/>
        <v>'',</v>
      </c>
      <c r="U225" s="2" t="str">
        <f t="shared" si="86"/>
        <v xml:space="preserve">      </v>
      </c>
      <c r="V225" s="23" t="str">
        <f t="shared" si="87"/>
        <v>' Object_3 Horizontal Value_1 ';</v>
      </c>
    </row>
    <row r="226" spans="2:22" ht="15" customHeight="1" x14ac:dyDescent="0.3">
      <c r="B226" s="422" t="s">
        <v>1737</v>
      </c>
      <c r="C226" s="364" t="s">
        <v>612</v>
      </c>
      <c r="D226" s="401" t="s">
        <v>2872</v>
      </c>
      <c r="E226" s="229" t="s">
        <v>528</v>
      </c>
      <c r="F226" s="356" t="s">
        <v>1775</v>
      </c>
      <c r="H226" s="29">
        <v>0</v>
      </c>
      <c r="I226" s="29"/>
      <c r="J226" s="29">
        <v>0</v>
      </c>
      <c r="K226" s="29">
        <v>81</v>
      </c>
      <c r="L226" s="29" t="s">
        <v>1777</v>
      </c>
      <c r="M226" s="2" t="str">
        <f t="shared" si="79"/>
        <v>'MliaLeftObj3Z1Val',</v>
      </c>
      <c r="N226" s="2" t="str">
        <f t="shared" si="80"/>
        <v xml:space="preserve">           </v>
      </c>
      <c r="O226" s="2" t="str">
        <f t="shared" si="81"/>
        <v>'uint8',</v>
      </c>
      <c r="P226" s="2" t="str">
        <f t="shared" si="82"/>
        <v>0,</v>
      </c>
      <c r="Q226" s="2"/>
      <c r="R226" s="2" t="str">
        <f t="shared" si="83"/>
        <v>[0, 81],</v>
      </c>
      <c r="S226" s="2" t="str">
        <f t="shared" si="84"/>
        <v xml:space="preserve">       </v>
      </c>
      <c r="T226" s="4" t="str">
        <f t="shared" si="85"/>
        <v>'',</v>
      </c>
      <c r="U226" s="2" t="str">
        <f t="shared" si="86"/>
        <v xml:space="preserve">      </v>
      </c>
      <c r="V226" s="23" t="str">
        <f t="shared" si="87"/>
        <v>' Object_3 Vertical Value_1 ';</v>
      </c>
    </row>
    <row r="227" spans="2:22" ht="15" customHeight="1" x14ac:dyDescent="0.3">
      <c r="B227" s="422" t="s">
        <v>1737</v>
      </c>
      <c r="C227" s="364" t="s">
        <v>613</v>
      </c>
      <c r="D227" s="401" t="s">
        <v>2873</v>
      </c>
      <c r="E227" s="229" t="s">
        <v>529</v>
      </c>
      <c r="F227" s="356" t="s">
        <v>1776</v>
      </c>
      <c r="H227" s="29">
        <v>0</v>
      </c>
      <c r="I227" s="29"/>
      <c r="J227" s="29">
        <v>0</v>
      </c>
      <c r="K227" s="29">
        <v>321</v>
      </c>
      <c r="L227" s="29" t="s">
        <v>1777</v>
      </c>
      <c r="M227" s="2" t="str">
        <f t="shared" si="79"/>
        <v>'MliaLeftObj3Y2Val',</v>
      </c>
      <c r="N227" s="2" t="str">
        <f t="shared" si="80"/>
        <v xml:space="preserve">           </v>
      </c>
      <c r="O227" s="2" t="str">
        <f t="shared" si="81"/>
        <v>'single',</v>
      </c>
      <c r="P227" s="2" t="str">
        <f t="shared" si="82"/>
        <v>0,</v>
      </c>
      <c r="Q227" s="2"/>
      <c r="R227" s="2" t="str">
        <f t="shared" si="83"/>
        <v>[0, 321],</v>
      </c>
      <c r="S227" s="2" t="str">
        <f t="shared" si="84"/>
        <v xml:space="preserve">      </v>
      </c>
      <c r="T227" s="4" t="str">
        <f t="shared" si="85"/>
        <v>'',</v>
      </c>
      <c r="U227" s="2" t="str">
        <f t="shared" si="86"/>
        <v xml:space="preserve">      </v>
      </c>
      <c r="V227" s="23" t="str">
        <f t="shared" si="87"/>
        <v>' Object_3 Horizontal Value_2 ';</v>
      </c>
    </row>
    <row r="228" spans="2:22" ht="15" customHeight="1" x14ac:dyDescent="0.3">
      <c r="B228" s="422" t="s">
        <v>1737</v>
      </c>
      <c r="C228" s="364" t="s">
        <v>614</v>
      </c>
      <c r="D228" s="401" t="s">
        <v>2874</v>
      </c>
      <c r="E228" s="229" t="s">
        <v>530</v>
      </c>
      <c r="F228" s="356" t="s">
        <v>1775</v>
      </c>
      <c r="H228" s="29">
        <v>0</v>
      </c>
      <c r="I228" s="29"/>
      <c r="J228" s="29">
        <v>0</v>
      </c>
      <c r="K228" s="29">
        <v>81</v>
      </c>
      <c r="L228" s="29" t="s">
        <v>1777</v>
      </c>
      <c r="M228" s="2" t="str">
        <f t="shared" si="79"/>
        <v>'MliaLeftObj3Z2Val',</v>
      </c>
      <c r="N228" s="2" t="str">
        <f t="shared" si="80"/>
        <v xml:space="preserve">           </v>
      </c>
      <c r="O228" s="2" t="str">
        <f t="shared" si="81"/>
        <v>'uint8',</v>
      </c>
      <c r="P228" s="2" t="str">
        <f t="shared" si="82"/>
        <v>0,</v>
      </c>
      <c r="Q228" s="2"/>
      <c r="R228" s="2" t="str">
        <f t="shared" si="83"/>
        <v>[0, 81],</v>
      </c>
      <c r="S228" s="2" t="str">
        <f t="shared" si="84"/>
        <v xml:space="preserve">       </v>
      </c>
      <c r="T228" s="4" t="str">
        <f t="shared" si="85"/>
        <v>'',</v>
      </c>
      <c r="U228" s="2" t="str">
        <f t="shared" si="86"/>
        <v xml:space="preserve">      </v>
      </c>
      <c r="V228" s="23" t="str">
        <f t="shared" si="87"/>
        <v>' Object_3 Vertical  Value_2 ';</v>
      </c>
    </row>
    <row r="229" spans="2:22" ht="15" customHeight="1" x14ac:dyDescent="0.3">
      <c r="B229" s="422" t="s">
        <v>1737</v>
      </c>
      <c r="C229" s="364" t="s">
        <v>615</v>
      </c>
      <c r="D229" s="401" t="s">
        <v>2875</v>
      </c>
      <c r="E229" s="229" t="s">
        <v>531</v>
      </c>
      <c r="F229" s="356" t="s">
        <v>1776</v>
      </c>
      <c r="H229" s="29">
        <v>0</v>
      </c>
      <c r="I229" s="29"/>
      <c r="J229" s="29">
        <v>0</v>
      </c>
      <c r="K229" s="29">
        <v>321</v>
      </c>
      <c r="L229" s="29" t="s">
        <v>1777</v>
      </c>
      <c r="M229" s="2" t="str">
        <f t="shared" si="79"/>
        <v>'MliaLeftObj4Y1Val',</v>
      </c>
      <c r="N229" s="2" t="str">
        <f t="shared" si="80"/>
        <v xml:space="preserve">           </v>
      </c>
      <c r="O229" s="2" t="str">
        <f t="shared" si="81"/>
        <v>'single',</v>
      </c>
      <c r="P229" s="2" t="str">
        <f t="shared" si="82"/>
        <v>0,</v>
      </c>
      <c r="Q229" s="2"/>
      <c r="R229" s="2" t="str">
        <f t="shared" si="83"/>
        <v>[0, 321],</v>
      </c>
      <c r="S229" s="2" t="str">
        <f t="shared" si="84"/>
        <v xml:space="preserve">      </v>
      </c>
      <c r="T229" s="4" t="str">
        <f t="shared" si="85"/>
        <v>'',</v>
      </c>
      <c r="U229" s="2" t="str">
        <f t="shared" si="86"/>
        <v xml:space="preserve">      </v>
      </c>
      <c r="V229" s="23" t="str">
        <f t="shared" si="87"/>
        <v>' Object_4 Horizontal Value_1 ';</v>
      </c>
    </row>
    <row r="230" spans="2:22" ht="15" customHeight="1" x14ac:dyDescent="0.3">
      <c r="B230" s="422" t="s">
        <v>1737</v>
      </c>
      <c r="C230" s="364" t="s">
        <v>616</v>
      </c>
      <c r="D230" s="401" t="s">
        <v>2876</v>
      </c>
      <c r="E230" s="229" t="s">
        <v>532</v>
      </c>
      <c r="F230" s="356" t="s">
        <v>1775</v>
      </c>
      <c r="H230" s="29">
        <v>0</v>
      </c>
      <c r="I230" s="29"/>
      <c r="J230" s="29">
        <v>0</v>
      </c>
      <c r="K230" s="29">
        <v>81</v>
      </c>
      <c r="L230" s="29" t="s">
        <v>1777</v>
      </c>
      <c r="M230" s="2" t="str">
        <f t="shared" si="79"/>
        <v>'MliaLeftObj4Z1Val',</v>
      </c>
      <c r="N230" s="2" t="str">
        <f t="shared" si="80"/>
        <v xml:space="preserve">           </v>
      </c>
      <c r="O230" s="2" t="str">
        <f t="shared" si="81"/>
        <v>'uint8',</v>
      </c>
      <c r="P230" s="2" t="str">
        <f t="shared" si="82"/>
        <v>0,</v>
      </c>
      <c r="Q230" s="2"/>
      <c r="R230" s="2" t="str">
        <f t="shared" si="83"/>
        <v>[0, 81],</v>
      </c>
      <c r="S230" s="2" t="str">
        <f t="shared" si="84"/>
        <v xml:space="preserve">       </v>
      </c>
      <c r="T230" s="4" t="str">
        <f t="shared" si="85"/>
        <v>'',</v>
      </c>
      <c r="U230" s="2" t="str">
        <f t="shared" si="86"/>
        <v xml:space="preserve">      </v>
      </c>
      <c r="V230" s="23" t="str">
        <f t="shared" si="87"/>
        <v>' Object_4 Vertical Value_1 ';</v>
      </c>
    </row>
    <row r="231" spans="2:22" ht="15" customHeight="1" x14ac:dyDescent="0.3">
      <c r="B231" s="422" t="s">
        <v>1737</v>
      </c>
      <c r="C231" s="364" t="s">
        <v>617</v>
      </c>
      <c r="D231" s="401" t="s">
        <v>2877</v>
      </c>
      <c r="E231" s="229" t="s">
        <v>533</v>
      </c>
      <c r="F231" s="356" t="s">
        <v>1776</v>
      </c>
      <c r="H231" s="29">
        <v>0</v>
      </c>
      <c r="I231" s="29"/>
      <c r="J231" s="29">
        <v>0</v>
      </c>
      <c r="K231" s="29">
        <v>321</v>
      </c>
      <c r="L231" s="29" t="s">
        <v>1777</v>
      </c>
      <c r="M231" s="2" t="str">
        <f t="shared" ref="M231:M254" si="88">"'"&amp;C229&amp;"'"&amp;","</f>
        <v>'MliaLeftObj4Y2Val',</v>
      </c>
      <c r="N231" s="2" t="str">
        <f t="shared" ref="N231:N255" si="89">REPT(" ", (31-LEN(M231)))</f>
        <v xml:space="preserve">           </v>
      </c>
      <c r="O231" s="2" t="str">
        <f t="shared" ref="O231:O254" si="90">"'"&amp;F229&amp;"',"</f>
        <v>'single',</v>
      </c>
      <c r="P231" s="2" t="str">
        <f t="shared" ref="P231:P255" si="91">"0,"</f>
        <v>0,</v>
      </c>
      <c r="Q231" s="2"/>
      <c r="R231" s="2" t="str">
        <f t="shared" si="83"/>
        <v>[0, 321],</v>
      </c>
      <c r="S231" s="2" t="str">
        <f t="shared" si="84"/>
        <v xml:space="preserve">      </v>
      </c>
      <c r="T231" s="4" t="str">
        <f t="shared" si="85"/>
        <v>'',</v>
      </c>
      <c r="U231" s="2" t="str">
        <f t="shared" si="86"/>
        <v xml:space="preserve">      </v>
      </c>
      <c r="V231" s="23" t="str">
        <f t="shared" si="87"/>
        <v>' Object_4 Horizontal Value_2 ';</v>
      </c>
    </row>
    <row r="232" spans="2:22" ht="15" customHeight="1" x14ac:dyDescent="0.3">
      <c r="B232" s="422" t="s">
        <v>1737</v>
      </c>
      <c r="C232" s="364" t="s">
        <v>618</v>
      </c>
      <c r="D232" s="401" t="s">
        <v>2878</v>
      </c>
      <c r="E232" s="229" t="s">
        <v>534</v>
      </c>
      <c r="F232" s="356" t="s">
        <v>1775</v>
      </c>
      <c r="H232" s="29">
        <v>0</v>
      </c>
      <c r="I232" s="29"/>
      <c r="J232" s="29">
        <v>0</v>
      </c>
      <c r="K232" s="29">
        <v>81</v>
      </c>
      <c r="L232" s="29" t="s">
        <v>1777</v>
      </c>
      <c r="M232" s="2" t="str">
        <f t="shared" si="88"/>
        <v>'MliaLeftObj4Z2Val',</v>
      </c>
      <c r="N232" s="2" t="str">
        <f t="shared" si="89"/>
        <v xml:space="preserve">           </v>
      </c>
      <c r="O232" s="2" t="str">
        <f t="shared" si="90"/>
        <v>'uint8',</v>
      </c>
      <c r="P232" s="2" t="str">
        <f t="shared" si="91"/>
        <v>0,</v>
      </c>
      <c r="Q232" s="2"/>
      <c r="R232" s="2" t="str">
        <f t="shared" si="83"/>
        <v>[0, 81],</v>
      </c>
      <c r="S232" s="2" t="str">
        <f t="shared" si="84"/>
        <v xml:space="preserve">       </v>
      </c>
      <c r="T232" s="4" t="str">
        <f t="shared" si="85"/>
        <v>'',</v>
      </c>
      <c r="U232" s="2" t="str">
        <f t="shared" si="86"/>
        <v xml:space="preserve">      </v>
      </c>
      <c r="V232" s="23" t="str">
        <f t="shared" si="87"/>
        <v>' Object_4 Vertical  Value_2 ';</v>
      </c>
    </row>
    <row r="233" spans="2:22" ht="15" customHeight="1" x14ac:dyDescent="0.3">
      <c r="B233" s="422" t="s">
        <v>1737</v>
      </c>
      <c r="C233" s="364" t="s">
        <v>619</v>
      </c>
      <c r="D233" s="401" t="s">
        <v>2879</v>
      </c>
      <c r="E233" s="229" t="s">
        <v>535</v>
      </c>
      <c r="F233" s="356" t="s">
        <v>1776</v>
      </c>
      <c r="H233" s="29">
        <v>0</v>
      </c>
      <c r="I233" s="29"/>
      <c r="J233" s="29">
        <v>0</v>
      </c>
      <c r="K233" s="29">
        <v>321</v>
      </c>
      <c r="L233" s="29" t="s">
        <v>1777</v>
      </c>
      <c r="M233" s="2" t="str">
        <f t="shared" si="88"/>
        <v>'MliaLeftObj5Y1Val',</v>
      </c>
      <c r="N233" s="2" t="str">
        <f t="shared" si="89"/>
        <v xml:space="preserve">           </v>
      </c>
      <c r="O233" s="2" t="str">
        <f t="shared" si="90"/>
        <v>'single',</v>
      </c>
      <c r="P233" s="2" t="str">
        <f t="shared" si="91"/>
        <v>0,</v>
      </c>
      <c r="Q233" s="2"/>
      <c r="R233" s="2" t="str">
        <f t="shared" ref="R233:R256" si="92">"["&amp;J231&amp;", "&amp;LEFT(K231,7)&amp;"]"&amp;","</f>
        <v>[0, 321],</v>
      </c>
      <c r="S233" s="2" t="str">
        <f t="shared" si="84"/>
        <v xml:space="preserve">      </v>
      </c>
      <c r="T233" s="4" t="str">
        <f t="shared" ref="T233:T256" si="93">IF(L231="[]","''",(IF(L231="-","''",L231)))&amp;","</f>
        <v>'',</v>
      </c>
      <c r="U233" s="2" t="str">
        <f t="shared" si="86"/>
        <v xml:space="preserve">      </v>
      </c>
      <c r="V233" s="23" t="str">
        <f t="shared" ref="V233:V256" si="94">"'"&amp;IF(E231="[]","-"," "&amp;(CLEAN(E231))&amp;" ")&amp;"'"&amp;";"</f>
        <v>' Object_5 Horizontal Value_1 ';</v>
      </c>
    </row>
    <row r="234" spans="2:22" ht="15" customHeight="1" x14ac:dyDescent="0.3">
      <c r="B234" s="422" t="s">
        <v>1737</v>
      </c>
      <c r="C234" s="364" t="s">
        <v>620</v>
      </c>
      <c r="D234" s="401" t="s">
        <v>2880</v>
      </c>
      <c r="E234" s="229" t="s">
        <v>536</v>
      </c>
      <c r="F234" s="356" t="s">
        <v>1775</v>
      </c>
      <c r="H234" s="29">
        <v>0</v>
      </c>
      <c r="I234" s="29"/>
      <c r="J234" s="29">
        <v>0</v>
      </c>
      <c r="K234" s="29">
        <v>81</v>
      </c>
      <c r="L234" s="29" t="s">
        <v>1777</v>
      </c>
      <c r="M234" s="2" t="str">
        <f t="shared" si="88"/>
        <v>'MliaLeftObj5Z1Val',</v>
      </c>
      <c r="N234" s="2" t="str">
        <f t="shared" si="89"/>
        <v xml:space="preserve">           </v>
      </c>
      <c r="O234" s="2" t="str">
        <f t="shared" si="90"/>
        <v>'uint8',</v>
      </c>
      <c r="P234" s="2" t="str">
        <f t="shared" si="91"/>
        <v>0,</v>
      </c>
      <c r="Q234" s="2"/>
      <c r="R234" s="2" t="str">
        <f t="shared" si="92"/>
        <v>[0, 81],</v>
      </c>
      <c r="S234" s="2" t="str">
        <f t="shared" si="84"/>
        <v xml:space="preserve">       </v>
      </c>
      <c r="T234" s="4" t="str">
        <f t="shared" si="93"/>
        <v>'',</v>
      </c>
      <c r="U234" s="2" t="str">
        <f t="shared" si="86"/>
        <v xml:space="preserve">      </v>
      </c>
      <c r="V234" s="23" t="str">
        <f t="shared" si="94"/>
        <v>' Object_5 Vertical Value_1 ';</v>
      </c>
    </row>
    <row r="235" spans="2:22" ht="15" customHeight="1" x14ac:dyDescent="0.3">
      <c r="B235" s="422" t="s">
        <v>1737</v>
      </c>
      <c r="C235" s="364" t="s">
        <v>621</v>
      </c>
      <c r="D235" s="401" t="s">
        <v>2881</v>
      </c>
      <c r="E235" s="229" t="s">
        <v>537</v>
      </c>
      <c r="F235" s="356" t="s">
        <v>1776</v>
      </c>
      <c r="H235" s="29">
        <v>0</v>
      </c>
      <c r="I235" s="29"/>
      <c r="J235" s="29">
        <v>0</v>
      </c>
      <c r="K235" s="29">
        <v>321</v>
      </c>
      <c r="L235" s="29" t="s">
        <v>1777</v>
      </c>
      <c r="M235" s="2" t="str">
        <f t="shared" si="88"/>
        <v>'MliaLeftObj5Y2Val',</v>
      </c>
      <c r="N235" s="2" t="str">
        <f t="shared" si="89"/>
        <v xml:space="preserve">           </v>
      </c>
      <c r="O235" s="2" t="str">
        <f t="shared" si="90"/>
        <v>'single',</v>
      </c>
      <c r="P235" s="2" t="str">
        <f t="shared" si="91"/>
        <v>0,</v>
      </c>
      <c r="Q235" s="2"/>
      <c r="R235" s="2" t="str">
        <f t="shared" si="92"/>
        <v>[0, 321],</v>
      </c>
      <c r="S235" s="2" t="str">
        <f t="shared" si="84"/>
        <v xml:space="preserve">      </v>
      </c>
      <c r="T235" s="4" t="str">
        <f t="shared" si="93"/>
        <v>'',</v>
      </c>
      <c r="U235" s="2" t="str">
        <f t="shared" si="86"/>
        <v xml:space="preserve">      </v>
      </c>
      <c r="V235" s="23" t="str">
        <f t="shared" si="94"/>
        <v>' Object_5 Horizontal Value_2 ';</v>
      </c>
    </row>
    <row r="236" spans="2:22" ht="15" customHeight="1" x14ac:dyDescent="0.3">
      <c r="B236" s="422" t="s">
        <v>1737</v>
      </c>
      <c r="C236" s="364" t="s">
        <v>622</v>
      </c>
      <c r="D236" s="401" t="s">
        <v>2882</v>
      </c>
      <c r="E236" s="229" t="s">
        <v>538</v>
      </c>
      <c r="F236" s="356" t="s">
        <v>1775</v>
      </c>
      <c r="H236" s="29">
        <v>0</v>
      </c>
      <c r="I236" s="29"/>
      <c r="J236" s="29">
        <v>0</v>
      </c>
      <c r="K236" s="29">
        <v>81</v>
      </c>
      <c r="L236" s="29" t="s">
        <v>1777</v>
      </c>
      <c r="M236" s="2" t="str">
        <f t="shared" si="88"/>
        <v>'MliaLeftObj5Z2Val',</v>
      </c>
      <c r="N236" s="2" t="str">
        <f t="shared" si="89"/>
        <v xml:space="preserve">           </v>
      </c>
      <c r="O236" s="2" t="str">
        <f t="shared" si="90"/>
        <v>'uint8',</v>
      </c>
      <c r="P236" s="2" t="str">
        <f t="shared" si="91"/>
        <v>0,</v>
      </c>
      <c r="Q236" s="2"/>
      <c r="R236" s="2" t="str">
        <f t="shared" si="92"/>
        <v>[0, 81],</v>
      </c>
      <c r="S236" s="2" t="str">
        <f t="shared" si="84"/>
        <v xml:space="preserve">       </v>
      </c>
      <c r="T236" s="4" t="str">
        <f t="shared" si="93"/>
        <v>'',</v>
      </c>
      <c r="U236" s="2" t="str">
        <f t="shared" si="86"/>
        <v xml:space="preserve">      </v>
      </c>
      <c r="V236" s="23" t="str">
        <f t="shared" si="94"/>
        <v>' Object_5 Vertical  Value_2 ';</v>
      </c>
    </row>
    <row r="237" spans="2:22" ht="15" customHeight="1" x14ac:dyDescent="0.3">
      <c r="B237" s="422" t="s">
        <v>1737</v>
      </c>
      <c r="C237" s="364" t="s">
        <v>623</v>
      </c>
      <c r="D237" s="401" t="s">
        <v>2883</v>
      </c>
      <c r="E237" s="229" t="s">
        <v>539</v>
      </c>
      <c r="F237" s="356" t="s">
        <v>1776</v>
      </c>
      <c r="H237" s="29">
        <v>0</v>
      </c>
      <c r="I237" s="29"/>
      <c r="J237" s="29">
        <v>0</v>
      </c>
      <c r="K237" s="29">
        <v>321</v>
      </c>
      <c r="L237" s="29" t="s">
        <v>1777</v>
      </c>
      <c r="M237" s="2" t="str">
        <f t="shared" si="88"/>
        <v>'MliaLeftObj6Y1Val',</v>
      </c>
      <c r="N237" s="2" t="str">
        <f t="shared" si="89"/>
        <v xml:space="preserve">           </v>
      </c>
      <c r="O237" s="2" t="str">
        <f t="shared" si="90"/>
        <v>'single',</v>
      </c>
      <c r="P237" s="2" t="str">
        <f t="shared" si="91"/>
        <v>0,</v>
      </c>
      <c r="Q237" s="2"/>
      <c r="R237" s="2" t="str">
        <f t="shared" si="92"/>
        <v>[0, 321],</v>
      </c>
      <c r="S237" s="2" t="str">
        <f t="shared" si="84"/>
        <v xml:space="preserve">      </v>
      </c>
      <c r="T237" s="4" t="str">
        <f t="shared" si="93"/>
        <v>'',</v>
      </c>
      <c r="U237" s="2" t="str">
        <f t="shared" si="86"/>
        <v xml:space="preserve">      </v>
      </c>
      <c r="V237" s="23" t="str">
        <f t="shared" si="94"/>
        <v>' Object_6 Horizontal Value_1 ';</v>
      </c>
    </row>
    <row r="238" spans="2:22" ht="15" customHeight="1" x14ac:dyDescent="0.3">
      <c r="B238" s="422" t="s">
        <v>1737</v>
      </c>
      <c r="C238" s="364" t="s">
        <v>624</v>
      </c>
      <c r="D238" s="401" t="s">
        <v>2884</v>
      </c>
      <c r="E238" s="229" t="s">
        <v>540</v>
      </c>
      <c r="F238" s="356" t="s">
        <v>1775</v>
      </c>
      <c r="H238" s="29">
        <v>0</v>
      </c>
      <c r="I238" s="29"/>
      <c r="J238" s="29">
        <v>0</v>
      </c>
      <c r="K238" s="29">
        <v>81</v>
      </c>
      <c r="L238" s="29" t="s">
        <v>1777</v>
      </c>
      <c r="M238" s="2" t="str">
        <f t="shared" si="88"/>
        <v>'MliaLeftObj6Z1Val',</v>
      </c>
      <c r="N238" s="2" t="str">
        <f t="shared" si="89"/>
        <v xml:space="preserve">           </v>
      </c>
      <c r="O238" s="2" t="str">
        <f t="shared" si="90"/>
        <v>'uint8',</v>
      </c>
      <c r="P238" s="2" t="str">
        <f t="shared" si="91"/>
        <v>0,</v>
      </c>
      <c r="Q238" s="2"/>
      <c r="R238" s="2" t="str">
        <f t="shared" si="92"/>
        <v>[0, 81],</v>
      </c>
      <c r="S238" s="2" t="str">
        <f t="shared" si="84"/>
        <v xml:space="preserve">       </v>
      </c>
      <c r="T238" s="4" t="str">
        <f t="shared" si="93"/>
        <v>'',</v>
      </c>
      <c r="U238" s="2" t="str">
        <f t="shared" si="86"/>
        <v xml:space="preserve">      </v>
      </c>
      <c r="V238" s="23" t="str">
        <f t="shared" si="94"/>
        <v>' Object_6 Vertical Value_1 ';</v>
      </c>
    </row>
    <row r="239" spans="2:22" ht="15" customHeight="1" x14ac:dyDescent="0.3">
      <c r="B239" s="422" t="s">
        <v>1737</v>
      </c>
      <c r="C239" s="364" t="s">
        <v>625</v>
      </c>
      <c r="D239" s="401" t="s">
        <v>2885</v>
      </c>
      <c r="E239" s="229" t="s">
        <v>541</v>
      </c>
      <c r="F239" s="356" t="s">
        <v>1776</v>
      </c>
      <c r="H239" s="29">
        <v>0</v>
      </c>
      <c r="I239" s="29"/>
      <c r="J239" s="29">
        <v>0</v>
      </c>
      <c r="K239" s="29">
        <v>321</v>
      </c>
      <c r="L239" s="29" t="s">
        <v>1777</v>
      </c>
      <c r="M239" s="2" t="str">
        <f t="shared" si="88"/>
        <v>'MliaLeftObj6Y2Val',</v>
      </c>
      <c r="N239" s="2" t="str">
        <f t="shared" si="89"/>
        <v xml:space="preserve">           </v>
      </c>
      <c r="O239" s="2" t="str">
        <f t="shared" si="90"/>
        <v>'single',</v>
      </c>
      <c r="P239" s="2" t="str">
        <f t="shared" si="91"/>
        <v>0,</v>
      </c>
      <c r="Q239" s="2"/>
      <c r="R239" s="2" t="str">
        <f t="shared" si="92"/>
        <v>[0, 321],</v>
      </c>
      <c r="S239" s="2" t="str">
        <f t="shared" si="84"/>
        <v xml:space="preserve">      </v>
      </c>
      <c r="T239" s="4" t="str">
        <f t="shared" si="93"/>
        <v>'',</v>
      </c>
      <c r="U239" s="2" t="str">
        <f t="shared" si="86"/>
        <v xml:space="preserve">      </v>
      </c>
      <c r="V239" s="23" t="str">
        <f t="shared" si="94"/>
        <v>' Object_6 Horizontal Value_2 ';</v>
      </c>
    </row>
    <row r="240" spans="2:22" ht="15" customHeight="1" x14ac:dyDescent="0.3">
      <c r="B240" s="422" t="s">
        <v>1737</v>
      </c>
      <c r="C240" s="364" t="s">
        <v>626</v>
      </c>
      <c r="D240" s="401" t="s">
        <v>2886</v>
      </c>
      <c r="E240" s="229" t="s">
        <v>542</v>
      </c>
      <c r="F240" s="356" t="s">
        <v>1775</v>
      </c>
      <c r="H240" s="29">
        <v>0</v>
      </c>
      <c r="I240" s="29"/>
      <c r="J240" s="29">
        <v>0</v>
      </c>
      <c r="K240" s="29">
        <v>81</v>
      </c>
      <c r="L240" s="29" t="s">
        <v>1777</v>
      </c>
      <c r="M240" s="2" t="str">
        <f t="shared" si="88"/>
        <v>'MliaLeftObj6Z2Val',</v>
      </c>
      <c r="N240" s="2" t="str">
        <f t="shared" si="89"/>
        <v xml:space="preserve">           </v>
      </c>
      <c r="O240" s="2" t="str">
        <f t="shared" si="90"/>
        <v>'uint8',</v>
      </c>
      <c r="P240" s="2" t="str">
        <f t="shared" si="91"/>
        <v>0,</v>
      </c>
      <c r="Q240" s="2"/>
      <c r="R240" s="2" t="str">
        <f t="shared" si="92"/>
        <v>[0, 81],</v>
      </c>
      <c r="S240" s="2" t="str">
        <f t="shared" si="84"/>
        <v xml:space="preserve">       </v>
      </c>
      <c r="T240" s="4" t="str">
        <f t="shared" si="93"/>
        <v>'',</v>
      </c>
      <c r="U240" s="2" t="str">
        <f t="shared" si="86"/>
        <v xml:space="preserve">      </v>
      </c>
      <c r="V240" s="23" t="str">
        <f t="shared" si="94"/>
        <v>' Object_6 Vertical  Value_2 ';</v>
      </c>
    </row>
    <row r="241" spans="2:22" ht="15" customHeight="1" x14ac:dyDescent="0.3">
      <c r="B241" s="422" t="s">
        <v>1737</v>
      </c>
      <c r="C241" s="364" t="s">
        <v>627</v>
      </c>
      <c r="D241" s="401" t="s">
        <v>2887</v>
      </c>
      <c r="E241" s="229" t="s">
        <v>543</v>
      </c>
      <c r="F241" s="356" t="s">
        <v>1776</v>
      </c>
      <c r="H241" s="29">
        <v>0</v>
      </c>
      <c r="I241" s="29"/>
      <c r="J241" s="29">
        <v>0</v>
      </c>
      <c r="K241" s="29">
        <v>321</v>
      </c>
      <c r="L241" s="29" t="s">
        <v>1777</v>
      </c>
      <c r="M241" s="2" t="str">
        <f t="shared" si="88"/>
        <v>'MliaLeftObj7Y1Val',</v>
      </c>
      <c r="N241" s="2" t="str">
        <f t="shared" si="89"/>
        <v xml:space="preserve">           </v>
      </c>
      <c r="O241" s="2" t="str">
        <f t="shared" si="90"/>
        <v>'single',</v>
      </c>
      <c r="P241" s="2" t="str">
        <f t="shared" si="91"/>
        <v>0,</v>
      </c>
      <c r="Q241" s="2"/>
      <c r="R241" s="2" t="str">
        <f t="shared" si="92"/>
        <v>[0, 321],</v>
      </c>
      <c r="S241" s="2" t="str">
        <f t="shared" si="84"/>
        <v xml:space="preserve">      </v>
      </c>
      <c r="T241" s="4" t="str">
        <f t="shared" si="93"/>
        <v>'',</v>
      </c>
      <c r="U241" s="2" t="str">
        <f t="shared" si="86"/>
        <v xml:space="preserve">      </v>
      </c>
      <c r="V241" s="23" t="str">
        <f t="shared" si="94"/>
        <v>' Object_7 Horizontal Value_1 ';</v>
      </c>
    </row>
    <row r="242" spans="2:22" ht="15" customHeight="1" x14ac:dyDescent="0.3">
      <c r="B242" s="422" t="s">
        <v>1737</v>
      </c>
      <c r="C242" s="364" t="s">
        <v>628</v>
      </c>
      <c r="D242" s="401" t="s">
        <v>2888</v>
      </c>
      <c r="E242" s="229" t="s">
        <v>544</v>
      </c>
      <c r="F242" s="356" t="s">
        <v>1775</v>
      </c>
      <c r="H242" s="29">
        <v>0</v>
      </c>
      <c r="I242" s="29"/>
      <c r="J242" s="29">
        <v>0</v>
      </c>
      <c r="K242" s="29">
        <v>81</v>
      </c>
      <c r="L242" s="29" t="s">
        <v>1777</v>
      </c>
      <c r="M242" s="2" t="str">
        <f t="shared" si="88"/>
        <v>'MliaLeftObj7Z1Val',</v>
      </c>
      <c r="N242" s="2" t="str">
        <f t="shared" si="89"/>
        <v xml:space="preserve">           </v>
      </c>
      <c r="O242" s="2" t="str">
        <f t="shared" si="90"/>
        <v>'uint8',</v>
      </c>
      <c r="P242" s="2" t="str">
        <f t="shared" si="91"/>
        <v>0,</v>
      </c>
      <c r="Q242" s="2"/>
      <c r="R242" s="2" t="str">
        <f t="shared" si="92"/>
        <v>[0, 81],</v>
      </c>
      <c r="S242" s="2" t="str">
        <f t="shared" si="84"/>
        <v xml:space="preserve">       </v>
      </c>
      <c r="T242" s="4" t="str">
        <f t="shared" si="93"/>
        <v>'',</v>
      </c>
      <c r="U242" s="2" t="str">
        <f t="shared" si="86"/>
        <v xml:space="preserve">      </v>
      </c>
      <c r="V242" s="23" t="str">
        <f t="shared" si="94"/>
        <v>' Object_7 Vertical Value_1 ';</v>
      </c>
    </row>
    <row r="243" spans="2:22" ht="15" customHeight="1" x14ac:dyDescent="0.3">
      <c r="B243" s="422" t="s">
        <v>1737</v>
      </c>
      <c r="C243" s="364" t="s">
        <v>629</v>
      </c>
      <c r="D243" s="401" t="s">
        <v>2889</v>
      </c>
      <c r="E243" s="229" t="s">
        <v>545</v>
      </c>
      <c r="F243" s="356" t="s">
        <v>1776</v>
      </c>
      <c r="H243" s="29">
        <v>0</v>
      </c>
      <c r="I243" s="29"/>
      <c r="J243" s="29">
        <v>0</v>
      </c>
      <c r="K243" s="29">
        <v>321</v>
      </c>
      <c r="L243" s="29" t="s">
        <v>1777</v>
      </c>
      <c r="M243" s="2" t="str">
        <f t="shared" si="88"/>
        <v>'MliaLeftObj7Y2Val',</v>
      </c>
      <c r="N243" s="2" t="str">
        <f t="shared" si="89"/>
        <v xml:space="preserve">           </v>
      </c>
      <c r="O243" s="2" t="str">
        <f t="shared" si="90"/>
        <v>'single',</v>
      </c>
      <c r="P243" s="2" t="str">
        <f t="shared" si="91"/>
        <v>0,</v>
      </c>
      <c r="Q243" s="2"/>
      <c r="R243" s="2" t="str">
        <f t="shared" si="92"/>
        <v>[0, 321],</v>
      </c>
      <c r="S243" s="2" t="str">
        <f t="shared" si="84"/>
        <v xml:space="preserve">      </v>
      </c>
      <c r="T243" s="4" t="str">
        <f t="shared" si="93"/>
        <v>'',</v>
      </c>
      <c r="U243" s="2" t="str">
        <f t="shared" si="86"/>
        <v xml:space="preserve">      </v>
      </c>
      <c r="V243" s="23" t="str">
        <f t="shared" si="94"/>
        <v>' Object_7 Horizontal Value_2 ';</v>
      </c>
    </row>
    <row r="244" spans="2:22" ht="15" customHeight="1" x14ac:dyDescent="0.3">
      <c r="B244" s="422" t="s">
        <v>1737</v>
      </c>
      <c r="C244" s="364" t="s">
        <v>630</v>
      </c>
      <c r="D244" s="401" t="s">
        <v>2890</v>
      </c>
      <c r="E244" s="229" t="s">
        <v>546</v>
      </c>
      <c r="F244" s="356" t="s">
        <v>1775</v>
      </c>
      <c r="H244" s="29">
        <v>0</v>
      </c>
      <c r="I244" s="29"/>
      <c r="J244" s="29">
        <v>0</v>
      </c>
      <c r="K244" s="29">
        <v>81</v>
      </c>
      <c r="L244" s="29" t="s">
        <v>1777</v>
      </c>
      <c r="M244" s="2" t="str">
        <f t="shared" si="88"/>
        <v>'MliaLeftObj7Z2Val',</v>
      </c>
      <c r="N244" s="2" t="str">
        <f t="shared" si="89"/>
        <v xml:space="preserve">           </v>
      </c>
      <c r="O244" s="2" t="str">
        <f t="shared" si="90"/>
        <v>'uint8',</v>
      </c>
      <c r="P244" s="2" t="str">
        <f t="shared" si="91"/>
        <v>0,</v>
      </c>
      <c r="Q244" s="2"/>
      <c r="R244" s="2" t="str">
        <f t="shared" si="92"/>
        <v>[0, 81],</v>
      </c>
      <c r="S244" s="2" t="str">
        <f t="shared" si="84"/>
        <v xml:space="preserve">       </v>
      </c>
      <c r="T244" s="4" t="str">
        <f t="shared" si="93"/>
        <v>'',</v>
      </c>
      <c r="U244" s="2" t="str">
        <f t="shared" si="86"/>
        <v xml:space="preserve">      </v>
      </c>
      <c r="V244" s="23" t="str">
        <f t="shared" si="94"/>
        <v>' Object_7 Vertical  Value_2 ';</v>
      </c>
    </row>
    <row r="245" spans="2:22" ht="15" customHeight="1" x14ac:dyDescent="0.3">
      <c r="B245" s="422" t="s">
        <v>1737</v>
      </c>
      <c r="C245" s="364" t="s">
        <v>631</v>
      </c>
      <c r="D245" s="401" t="s">
        <v>2891</v>
      </c>
      <c r="E245" s="229" t="s">
        <v>547</v>
      </c>
      <c r="F245" s="356" t="s">
        <v>1776</v>
      </c>
      <c r="H245" s="29">
        <v>0</v>
      </c>
      <c r="I245" s="29"/>
      <c r="J245" s="29">
        <v>0</v>
      </c>
      <c r="K245" s="29">
        <v>321</v>
      </c>
      <c r="L245" s="29" t="s">
        <v>1777</v>
      </c>
      <c r="M245" s="2" t="str">
        <f t="shared" si="88"/>
        <v>'MliaLeftObj8Y1Val',</v>
      </c>
      <c r="N245" s="2" t="str">
        <f t="shared" si="89"/>
        <v xml:space="preserve">           </v>
      </c>
      <c r="O245" s="2" t="str">
        <f t="shared" si="90"/>
        <v>'single',</v>
      </c>
      <c r="P245" s="2" t="str">
        <f t="shared" si="91"/>
        <v>0,</v>
      </c>
      <c r="Q245" s="2"/>
      <c r="R245" s="2" t="str">
        <f t="shared" si="92"/>
        <v>[0, 321],</v>
      </c>
      <c r="S245" s="2" t="str">
        <f t="shared" si="84"/>
        <v xml:space="preserve">      </v>
      </c>
      <c r="T245" s="4" t="str">
        <f t="shared" si="93"/>
        <v>'',</v>
      </c>
      <c r="U245" s="2" t="str">
        <f t="shared" si="86"/>
        <v xml:space="preserve">      </v>
      </c>
      <c r="V245" s="23" t="str">
        <f t="shared" si="94"/>
        <v>' Object_8 Horizontal Value_1 ';</v>
      </c>
    </row>
    <row r="246" spans="2:22" ht="15" customHeight="1" x14ac:dyDescent="0.3">
      <c r="B246" s="422" t="s">
        <v>1737</v>
      </c>
      <c r="C246" s="364" t="s">
        <v>632</v>
      </c>
      <c r="D246" s="401" t="s">
        <v>2892</v>
      </c>
      <c r="E246" s="229" t="s">
        <v>548</v>
      </c>
      <c r="F246" s="356" t="s">
        <v>1775</v>
      </c>
      <c r="H246" s="29">
        <v>0</v>
      </c>
      <c r="I246" s="29"/>
      <c r="J246" s="29">
        <v>0</v>
      </c>
      <c r="K246" s="29">
        <v>81</v>
      </c>
      <c r="L246" s="29" t="s">
        <v>1777</v>
      </c>
      <c r="M246" s="2" t="str">
        <f t="shared" si="88"/>
        <v>'MliaLeftObj8Z1Val',</v>
      </c>
      <c r="N246" s="2" t="str">
        <f t="shared" si="89"/>
        <v xml:space="preserve">           </v>
      </c>
      <c r="O246" s="2" t="str">
        <f t="shared" si="90"/>
        <v>'uint8',</v>
      </c>
      <c r="P246" s="2" t="str">
        <f t="shared" si="91"/>
        <v>0,</v>
      </c>
      <c r="Q246" s="2"/>
      <c r="R246" s="2" t="str">
        <f t="shared" si="92"/>
        <v>[0, 81],</v>
      </c>
      <c r="S246" s="2" t="str">
        <f t="shared" si="84"/>
        <v xml:space="preserve">       </v>
      </c>
      <c r="T246" s="4" t="str">
        <f t="shared" si="93"/>
        <v>'',</v>
      </c>
      <c r="U246" s="2" t="str">
        <f t="shared" si="86"/>
        <v xml:space="preserve">      </v>
      </c>
      <c r="V246" s="23" t="str">
        <f t="shared" si="94"/>
        <v>' Object_8 Vertical Value_1 ';</v>
      </c>
    </row>
    <row r="247" spans="2:22" ht="15" customHeight="1" x14ac:dyDescent="0.3">
      <c r="B247" s="422" t="s">
        <v>1737</v>
      </c>
      <c r="C247" s="364" t="s">
        <v>633</v>
      </c>
      <c r="D247" s="401" t="s">
        <v>2893</v>
      </c>
      <c r="E247" s="229" t="s">
        <v>549</v>
      </c>
      <c r="F247" s="356" t="s">
        <v>1776</v>
      </c>
      <c r="H247" s="29">
        <v>0</v>
      </c>
      <c r="I247" s="29"/>
      <c r="J247" s="29">
        <v>0</v>
      </c>
      <c r="K247" s="29">
        <v>321</v>
      </c>
      <c r="L247" s="29" t="s">
        <v>1777</v>
      </c>
      <c r="M247" s="2" t="str">
        <f t="shared" si="88"/>
        <v>'MliaLeftObj8Y2Val',</v>
      </c>
      <c r="N247" s="2" t="str">
        <f t="shared" si="89"/>
        <v xml:space="preserve">           </v>
      </c>
      <c r="O247" s="2" t="str">
        <f t="shared" si="90"/>
        <v>'single',</v>
      </c>
      <c r="P247" s="2" t="str">
        <f t="shared" si="91"/>
        <v>0,</v>
      </c>
      <c r="Q247" s="2"/>
      <c r="R247" s="2" t="str">
        <f t="shared" si="92"/>
        <v>[0, 321],</v>
      </c>
      <c r="S247" s="2" t="str">
        <f t="shared" si="84"/>
        <v xml:space="preserve">      </v>
      </c>
      <c r="T247" s="4" t="str">
        <f t="shared" si="93"/>
        <v>'',</v>
      </c>
      <c r="U247" s="2" t="str">
        <f t="shared" si="86"/>
        <v xml:space="preserve">      </v>
      </c>
      <c r="V247" s="23" t="str">
        <f t="shared" si="94"/>
        <v>' Object_8 Horizontal Value_2 ';</v>
      </c>
    </row>
    <row r="248" spans="2:22" ht="15" customHeight="1" x14ac:dyDescent="0.3">
      <c r="B248" s="422" t="s">
        <v>1737</v>
      </c>
      <c r="C248" s="364" t="s">
        <v>634</v>
      </c>
      <c r="D248" s="401" t="s">
        <v>2894</v>
      </c>
      <c r="E248" s="229" t="s">
        <v>550</v>
      </c>
      <c r="F248" s="356" t="s">
        <v>1775</v>
      </c>
      <c r="H248" s="29">
        <v>0</v>
      </c>
      <c r="I248" s="29"/>
      <c r="J248" s="29">
        <v>0</v>
      </c>
      <c r="K248" s="29">
        <v>81</v>
      </c>
      <c r="L248" s="29" t="s">
        <v>1777</v>
      </c>
      <c r="M248" s="2" t="str">
        <f t="shared" si="88"/>
        <v>'MliaLeftObj8Z2Val',</v>
      </c>
      <c r="N248" s="2" t="str">
        <f t="shared" si="89"/>
        <v xml:space="preserve">           </v>
      </c>
      <c r="O248" s="2" t="str">
        <f t="shared" si="90"/>
        <v>'uint8',</v>
      </c>
      <c r="P248" s="2" t="str">
        <f t="shared" si="91"/>
        <v>0,</v>
      </c>
      <c r="Q248" s="2"/>
      <c r="R248" s="2" t="str">
        <f t="shared" si="92"/>
        <v>[0, 81],</v>
      </c>
      <c r="S248" s="2" t="str">
        <f t="shared" si="84"/>
        <v xml:space="preserve">       </v>
      </c>
      <c r="T248" s="4" t="str">
        <f t="shared" si="93"/>
        <v>'',</v>
      </c>
      <c r="U248" s="2" t="str">
        <f t="shared" si="86"/>
        <v xml:space="preserve">      </v>
      </c>
      <c r="V248" s="23" t="str">
        <f t="shared" si="94"/>
        <v>' Object_8 Vertical  Value_2 ';</v>
      </c>
    </row>
    <row r="249" spans="2:22" ht="15" customHeight="1" x14ac:dyDescent="0.3">
      <c r="B249" s="422" t="s">
        <v>1737</v>
      </c>
      <c r="C249" s="364" t="s">
        <v>635</v>
      </c>
      <c r="D249" s="401" t="s">
        <v>2895</v>
      </c>
      <c r="E249" s="229" t="s">
        <v>551</v>
      </c>
      <c r="F249" s="356" t="s">
        <v>1776</v>
      </c>
      <c r="H249" s="29">
        <v>0</v>
      </c>
      <c r="I249" s="29"/>
      <c r="J249" s="29">
        <v>0</v>
      </c>
      <c r="K249" s="29">
        <v>321</v>
      </c>
      <c r="L249" s="29" t="s">
        <v>1777</v>
      </c>
      <c r="M249" s="2" t="str">
        <f t="shared" si="88"/>
        <v>'MliaLeftObj9Y1Val',</v>
      </c>
      <c r="N249" s="2" t="str">
        <f t="shared" si="89"/>
        <v xml:space="preserve">           </v>
      </c>
      <c r="O249" s="2" t="str">
        <f t="shared" si="90"/>
        <v>'single',</v>
      </c>
      <c r="P249" s="2" t="str">
        <f t="shared" si="91"/>
        <v>0,</v>
      </c>
      <c r="Q249" s="2"/>
      <c r="R249" s="2" t="str">
        <f t="shared" si="92"/>
        <v>[0, 321],</v>
      </c>
      <c r="S249" s="2" t="str">
        <f t="shared" si="84"/>
        <v xml:space="preserve">      </v>
      </c>
      <c r="T249" s="4" t="str">
        <f t="shared" si="93"/>
        <v>'',</v>
      </c>
      <c r="U249" s="2" t="str">
        <f t="shared" si="86"/>
        <v xml:space="preserve">      </v>
      </c>
      <c r="V249" s="23" t="str">
        <f t="shared" si="94"/>
        <v>' Object_9 Horizontal Value_1 ';</v>
      </c>
    </row>
    <row r="250" spans="2:22" ht="15" customHeight="1" x14ac:dyDescent="0.3">
      <c r="B250" s="422" t="s">
        <v>1737</v>
      </c>
      <c r="C250" s="364" t="s">
        <v>636</v>
      </c>
      <c r="D250" s="401" t="s">
        <v>2896</v>
      </c>
      <c r="E250" s="229" t="s">
        <v>552</v>
      </c>
      <c r="F250" s="356" t="s">
        <v>1775</v>
      </c>
      <c r="H250" s="29">
        <v>0</v>
      </c>
      <c r="I250" s="29"/>
      <c r="J250" s="29">
        <v>0</v>
      </c>
      <c r="K250" s="29">
        <v>81</v>
      </c>
      <c r="L250" s="29" t="s">
        <v>1777</v>
      </c>
      <c r="M250" s="2" t="str">
        <f t="shared" si="88"/>
        <v>'MliaLeftObj9Z1Val',</v>
      </c>
      <c r="N250" s="2" t="str">
        <f t="shared" si="89"/>
        <v xml:space="preserve">           </v>
      </c>
      <c r="O250" s="2" t="str">
        <f t="shared" si="90"/>
        <v>'uint8',</v>
      </c>
      <c r="P250" s="2" t="str">
        <f t="shared" si="91"/>
        <v>0,</v>
      </c>
      <c r="Q250" s="2"/>
      <c r="R250" s="2" t="str">
        <f t="shared" si="92"/>
        <v>[0, 81],</v>
      </c>
      <c r="S250" s="2" t="str">
        <f t="shared" si="84"/>
        <v xml:space="preserve">       </v>
      </c>
      <c r="T250" s="4" t="str">
        <f t="shared" si="93"/>
        <v>'',</v>
      </c>
      <c r="U250" s="2" t="str">
        <f t="shared" si="86"/>
        <v xml:space="preserve">      </v>
      </c>
      <c r="V250" s="23" t="str">
        <f t="shared" si="94"/>
        <v>' Object_9 Vertical Value_1 ';</v>
      </c>
    </row>
    <row r="251" spans="2:22" ht="15" customHeight="1" x14ac:dyDescent="0.3">
      <c r="B251" s="422" t="s">
        <v>1737</v>
      </c>
      <c r="C251" s="364" t="s">
        <v>637</v>
      </c>
      <c r="D251" s="401" t="s">
        <v>2897</v>
      </c>
      <c r="E251" s="229" t="s">
        <v>553</v>
      </c>
      <c r="F251" s="356" t="s">
        <v>1776</v>
      </c>
      <c r="H251" s="29">
        <v>0</v>
      </c>
      <c r="I251" s="29"/>
      <c r="J251" s="29">
        <v>0</v>
      </c>
      <c r="K251" s="29">
        <v>321</v>
      </c>
      <c r="L251" s="29" t="s">
        <v>1777</v>
      </c>
      <c r="M251" s="2" t="str">
        <f t="shared" si="88"/>
        <v>'MliaLeftObj9Y2Val',</v>
      </c>
      <c r="N251" s="2" t="str">
        <f t="shared" si="89"/>
        <v xml:space="preserve">           </v>
      </c>
      <c r="O251" s="2" t="str">
        <f t="shared" si="90"/>
        <v>'single',</v>
      </c>
      <c r="P251" s="2" t="str">
        <f t="shared" si="91"/>
        <v>0,</v>
      </c>
      <c r="Q251" s="2"/>
      <c r="R251" s="2" t="str">
        <f t="shared" si="92"/>
        <v>[0, 321],</v>
      </c>
      <c r="S251" s="2" t="str">
        <f t="shared" si="84"/>
        <v xml:space="preserve">      </v>
      </c>
      <c r="T251" s="4" t="str">
        <f t="shared" si="93"/>
        <v>'',</v>
      </c>
      <c r="U251" s="2" t="str">
        <f t="shared" si="86"/>
        <v xml:space="preserve">      </v>
      </c>
      <c r="V251" s="23" t="str">
        <f t="shared" si="94"/>
        <v>' Object_9 Horizontal Value_2 ';</v>
      </c>
    </row>
    <row r="252" spans="2:22" ht="15" customHeight="1" x14ac:dyDescent="0.3">
      <c r="B252" s="422" t="s">
        <v>1737</v>
      </c>
      <c r="C252" s="364" t="s">
        <v>638</v>
      </c>
      <c r="D252" s="401" t="s">
        <v>2898</v>
      </c>
      <c r="E252" s="229" t="s">
        <v>554</v>
      </c>
      <c r="F252" s="356" t="s">
        <v>1775</v>
      </c>
      <c r="H252" s="29">
        <v>0</v>
      </c>
      <c r="I252" s="29"/>
      <c r="J252" s="29">
        <v>0</v>
      </c>
      <c r="K252" s="29">
        <v>81</v>
      </c>
      <c r="L252" s="29" t="s">
        <v>1777</v>
      </c>
      <c r="M252" s="2" t="str">
        <f t="shared" si="88"/>
        <v>'MliaLeftObj9Z2Val',</v>
      </c>
      <c r="N252" s="2" t="str">
        <f t="shared" si="89"/>
        <v xml:space="preserve">           </v>
      </c>
      <c r="O252" s="2" t="str">
        <f t="shared" si="90"/>
        <v>'uint8',</v>
      </c>
      <c r="P252" s="2" t="str">
        <f t="shared" si="91"/>
        <v>0,</v>
      </c>
      <c r="Q252" s="2"/>
      <c r="R252" s="2" t="str">
        <f t="shared" si="92"/>
        <v>[0, 81],</v>
      </c>
      <c r="S252" s="2" t="str">
        <f t="shared" si="84"/>
        <v xml:space="preserve">       </v>
      </c>
      <c r="T252" s="4" t="str">
        <f t="shared" si="93"/>
        <v>'',</v>
      </c>
      <c r="U252" s="2" t="str">
        <f t="shared" si="86"/>
        <v xml:space="preserve">      </v>
      </c>
      <c r="V252" s="23" t="str">
        <f t="shared" si="94"/>
        <v>' Object_9 Vertical  Value_2 ';</v>
      </c>
    </row>
    <row r="253" spans="2:22" ht="15" customHeight="1" x14ac:dyDescent="0.3">
      <c r="B253" s="422" t="s">
        <v>1737</v>
      </c>
      <c r="C253" s="364" t="s">
        <v>639</v>
      </c>
      <c r="D253" s="401" t="s">
        <v>2899</v>
      </c>
      <c r="E253" s="229" t="s">
        <v>555</v>
      </c>
      <c r="F253" s="356" t="s">
        <v>1776</v>
      </c>
      <c r="H253" s="29">
        <v>0</v>
      </c>
      <c r="I253" s="29"/>
      <c r="J253" s="29">
        <v>0</v>
      </c>
      <c r="K253" s="29">
        <v>321</v>
      </c>
      <c r="L253" s="29" t="s">
        <v>1777</v>
      </c>
      <c r="M253" s="2" t="str">
        <f t="shared" si="88"/>
        <v>'MliaLeftObj10Y1Val',</v>
      </c>
      <c r="N253" s="2" t="str">
        <f t="shared" si="89"/>
        <v xml:space="preserve">          </v>
      </c>
      <c r="O253" s="2" t="str">
        <f t="shared" si="90"/>
        <v>'single',</v>
      </c>
      <c r="P253" s="2" t="str">
        <f t="shared" si="91"/>
        <v>0,</v>
      </c>
      <c r="Q253" s="2"/>
      <c r="R253" s="2" t="str">
        <f t="shared" si="92"/>
        <v>[0, 321],</v>
      </c>
      <c r="S253" s="2" t="str">
        <f t="shared" si="84"/>
        <v xml:space="preserve">      </v>
      </c>
      <c r="T253" s="4" t="str">
        <f t="shared" si="93"/>
        <v>'',</v>
      </c>
      <c r="U253" s="2" t="str">
        <f t="shared" si="86"/>
        <v xml:space="preserve">      </v>
      </c>
      <c r="V253" s="23" t="str">
        <f t="shared" si="94"/>
        <v>' Object_10 Horizontal Value_1 ';</v>
      </c>
    </row>
    <row r="254" spans="2:22" ht="15" customHeight="1" x14ac:dyDescent="0.3">
      <c r="B254" s="422" t="s">
        <v>1737</v>
      </c>
      <c r="C254" s="364" t="s">
        <v>640</v>
      </c>
      <c r="D254" s="401" t="s">
        <v>2900</v>
      </c>
      <c r="E254" s="229" t="s">
        <v>556</v>
      </c>
      <c r="F254" s="356" t="s">
        <v>1775</v>
      </c>
      <c r="H254" s="29">
        <v>0</v>
      </c>
      <c r="I254" s="29"/>
      <c r="J254" s="29">
        <v>0</v>
      </c>
      <c r="K254" s="29">
        <v>81</v>
      </c>
      <c r="L254" s="29" t="s">
        <v>1777</v>
      </c>
      <c r="M254" s="2" t="str">
        <f t="shared" si="88"/>
        <v>'MliaLeftObj10Z1Val',</v>
      </c>
      <c r="N254" s="2" t="str">
        <f t="shared" si="89"/>
        <v xml:space="preserve">          </v>
      </c>
      <c r="O254" s="2" t="str">
        <f t="shared" si="90"/>
        <v>'uint8',</v>
      </c>
      <c r="P254" s="2" t="str">
        <f t="shared" si="91"/>
        <v>0,</v>
      </c>
      <c r="Q254" s="2"/>
      <c r="R254" s="2" t="str">
        <f t="shared" si="92"/>
        <v>[0, 81],</v>
      </c>
      <c r="S254" s="2" t="str">
        <f t="shared" si="84"/>
        <v xml:space="preserve">       </v>
      </c>
      <c r="T254" s="4" t="str">
        <f t="shared" si="93"/>
        <v>'',</v>
      </c>
      <c r="U254" s="2" t="str">
        <f t="shared" si="86"/>
        <v xml:space="preserve">      </v>
      </c>
      <c r="V254" s="23" t="str">
        <f t="shared" si="94"/>
        <v>' Object_10 Vertical Value_1 ';</v>
      </c>
    </row>
    <row r="255" spans="2:22" ht="15" customHeight="1" x14ac:dyDescent="0.3">
      <c r="B255" s="422" t="s">
        <v>1738</v>
      </c>
      <c r="C255" s="364" t="s">
        <v>433</v>
      </c>
      <c r="D255" s="401" t="s">
        <v>2901</v>
      </c>
      <c r="E255" s="229" t="s">
        <v>565</v>
      </c>
      <c r="F255" s="356" t="s">
        <v>1775</v>
      </c>
      <c r="H255" s="29">
        <v>0</v>
      </c>
      <c r="I255" s="29"/>
      <c r="J255" s="29">
        <v>0</v>
      </c>
      <c r="K255" s="29">
        <v>1</v>
      </c>
      <c r="L255" s="29" t="s">
        <v>1777</v>
      </c>
      <c r="M255" s="2" t="str">
        <f>"'"&amp;C254&amp;"'"&amp;","</f>
        <v>'MliaLeftObj10Z2Val',</v>
      </c>
      <c r="N255" s="2" t="str">
        <f t="shared" si="89"/>
        <v xml:space="preserve">          </v>
      </c>
      <c r="O255" s="2" t="str">
        <f>"'"&amp;F254&amp;"',"</f>
        <v>'uint8',</v>
      </c>
      <c r="P255" s="2" t="str">
        <f t="shared" si="91"/>
        <v>0,</v>
      </c>
      <c r="Q255" s="2"/>
      <c r="R255" s="2" t="str">
        <f t="shared" si="92"/>
        <v>[0, 321],</v>
      </c>
      <c r="S255" s="2" t="str">
        <f t="shared" si="84"/>
        <v xml:space="preserve">      </v>
      </c>
      <c r="T255" s="4" t="str">
        <f t="shared" si="93"/>
        <v>'',</v>
      </c>
      <c r="U255" s="2" t="str">
        <f t="shared" si="86"/>
        <v xml:space="preserve">      </v>
      </c>
      <c r="V255" s="23" t="str">
        <f t="shared" si="94"/>
        <v>' Object_10 Horizontal Value_2 ';</v>
      </c>
    </row>
    <row r="256" spans="2:22" ht="15" customHeight="1" x14ac:dyDescent="0.3">
      <c r="B256" s="422" t="s">
        <v>1738</v>
      </c>
      <c r="C256" s="364" t="s">
        <v>434</v>
      </c>
      <c r="D256" s="401" t="s">
        <v>2902</v>
      </c>
      <c r="E256" s="229" t="s">
        <v>566</v>
      </c>
      <c r="F256" s="356" t="s">
        <v>1775</v>
      </c>
      <c r="H256" s="29">
        <v>0</v>
      </c>
      <c r="I256" s="29"/>
      <c r="J256" s="29">
        <v>0</v>
      </c>
      <c r="K256" s="29">
        <v>1</v>
      </c>
      <c r="L256" s="29" t="s">
        <v>1777</v>
      </c>
      <c r="M256" s="1" t="str">
        <f>"    %"&amp;B255</f>
        <v xml:space="preserve">    %DASCU_HLR_Object</v>
      </c>
      <c r="N256" s="1"/>
      <c r="O256" s="2"/>
      <c r="P256" s="1"/>
      <c r="Q256" s="2"/>
      <c r="R256" s="2" t="str">
        <f t="shared" si="92"/>
        <v>[0, 81],</v>
      </c>
      <c r="S256" s="2" t="str">
        <f t="shared" si="84"/>
        <v xml:space="preserve">       </v>
      </c>
      <c r="T256" s="4" t="str">
        <f t="shared" si="93"/>
        <v>'',</v>
      </c>
      <c r="U256" s="2" t="str">
        <f t="shared" si="86"/>
        <v xml:space="preserve">      </v>
      </c>
      <c r="V256" s="23" t="str">
        <f t="shared" si="94"/>
        <v>' Object_10 Vertical  Value_2 ';</v>
      </c>
    </row>
    <row r="257" spans="2:22" ht="15" customHeight="1" x14ac:dyDescent="0.3">
      <c r="B257" s="422" t="s">
        <v>1738</v>
      </c>
      <c r="C257" s="364" t="s">
        <v>435</v>
      </c>
      <c r="D257" s="401" t="s">
        <v>2903</v>
      </c>
      <c r="E257" s="229" t="s">
        <v>567</v>
      </c>
      <c r="F257" s="356" t="s">
        <v>1775</v>
      </c>
      <c r="H257" s="29">
        <v>0</v>
      </c>
      <c r="I257" s="29"/>
      <c r="J257" s="29">
        <v>0</v>
      </c>
      <c r="K257" s="29">
        <v>1</v>
      </c>
      <c r="L257" s="29" t="s">
        <v>1777</v>
      </c>
      <c r="M257" s="2" t="str">
        <f t="shared" ref="M257:M288" si="95">"'"&amp;C255&amp;"'"&amp;","</f>
        <v>'MliaRADBLED1Req',</v>
      </c>
      <c r="N257" s="2" t="str">
        <f t="shared" ref="N257:N288" si="96">REPT(" ", (31-LEN(M257)))</f>
        <v xml:space="preserve">             </v>
      </c>
      <c r="O257" s="2" t="str">
        <f t="shared" ref="O257:O288" si="97">"'"&amp;F255&amp;"',"</f>
        <v>'uint8',</v>
      </c>
      <c r="P257" s="2" t="str">
        <f t="shared" ref="P257:P288" si="98">"0,"</f>
        <v>0,</v>
      </c>
      <c r="Q257" s="2"/>
      <c r="R257" s="2" t="str">
        <f>"["&amp;J256&amp;", "&amp;LEFT(K256,7)&amp;"]"&amp;","</f>
        <v>[0, 1],</v>
      </c>
      <c r="S257" s="2" t="str">
        <f t="shared" si="84"/>
        <v xml:space="preserve">        </v>
      </c>
      <c r="T257" s="4" t="str">
        <f>IF(L256="[]","''",(IF(L256="-","''",L256)))&amp;","</f>
        <v>'',</v>
      </c>
      <c r="U257" s="2" t="str">
        <f t="shared" si="86"/>
        <v xml:space="preserve">      </v>
      </c>
      <c r="V257" s="23" t="str">
        <f>"'"&amp;IF(E256="[]","-"," "&amp;(CLEAN(E256))&amp;" ")&amp;"'"&amp;";"</f>
        <v>' Right_ADB LED#2 Control Signal ';</v>
      </c>
    </row>
    <row r="258" spans="2:22" s="8" customFormat="1" ht="15" customHeight="1" x14ac:dyDescent="0.3">
      <c r="B258" s="422" t="s">
        <v>1738</v>
      </c>
      <c r="C258" s="364" t="s">
        <v>436</v>
      </c>
      <c r="D258" s="401" t="s">
        <v>2904</v>
      </c>
      <c r="E258" s="229" t="s">
        <v>568</v>
      </c>
      <c r="F258" s="356" t="s">
        <v>1775</v>
      </c>
      <c r="G258" s="356"/>
      <c r="H258" s="29">
        <v>0</v>
      </c>
      <c r="I258" s="29"/>
      <c r="J258" s="29">
        <v>0</v>
      </c>
      <c r="K258" s="29">
        <v>1</v>
      </c>
      <c r="L258" s="29" t="s">
        <v>1777</v>
      </c>
      <c r="M258" s="2" t="str">
        <f t="shared" si="95"/>
        <v>'MliaRADBLED2Req',</v>
      </c>
      <c r="N258" s="2" t="str">
        <f t="shared" si="96"/>
        <v xml:space="preserve">             </v>
      </c>
      <c r="O258" s="2" t="str">
        <f t="shared" si="97"/>
        <v>'uint8',</v>
      </c>
      <c r="P258" s="2" t="str">
        <f t="shared" si="98"/>
        <v>0,</v>
      </c>
      <c r="Q258" s="1"/>
      <c r="R258" s="1"/>
      <c r="S258" s="1"/>
      <c r="T258" s="1"/>
      <c r="U258" s="1"/>
      <c r="V258" s="1"/>
    </row>
    <row r="259" spans="2:22" s="8" customFormat="1" ht="15" customHeight="1" x14ac:dyDescent="0.3">
      <c r="B259" s="422" t="s">
        <v>1738</v>
      </c>
      <c r="C259" s="364" t="s">
        <v>437</v>
      </c>
      <c r="D259" s="401" t="s">
        <v>2905</v>
      </c>
      <c r="E259" s="229" t="s">
        <v>569</v>
      </c>
      <c r="F259" s="356" t="s">
        <v>1775</v>
      </c>
      <c r="G259" s="356"/>
      <c r="H259" s="29">
        <v>0</v>
      </c>
      <c r="I259" s="29"/>
      <c r="J259" s="29">
        <v>0</v>
      </c>
      <c r="K259" s="29">
        <v>1</v>
      </c>
      <c r="L259" s="29" t="s">
        <v>1777</v>
      </c>
      <c r="M259" s="2" t="str">
        <f t="shared" si="95"/>
        <v>'MliaRADBLED3Req',</v>
      </c>
      <c r="N259" s="2" t="str">
        <f t="shared" si="96"/>
        <v xml:space="preserve">             </v>
      </c>
      <c r="O259" s="2" t="str">
        <f t="shared" si="97"/>
        <v>'uint8',</v>
      </c>
      <c r="P259" s="2" t="str">
        <f t="shared" si="98"/>
        <v>0,</v>
      </c>
      <c r="Q259" s="2"/>
      <c r="R259" s="2" t="str">
        <f t="shared" ref="R259:R272" si="99">"["&amp;J257&amp;", "&amp;LEFT(K257,7)&amp;"]"&amp;","</f>
        <v>[0, 1],</v>
      </c>
      <c r="S259" s="2" t="str">
        <f t="shared" ref="S259:S272" si="100">REPT(" ", (15-LEN(R259)))</f>
        <v xml:space="preserve">        </v>
      </c>
      <c r="T259" s="4" t="str">
        <f t="shared" ref="T259:T272" si="101">IF(L257="[]","''",(IF(L257="-","''",L257)))&amp;","</f>
        <v>'',</v>
      </c>
      <c r="U259" s="2" t="str">
        <f t="shared" ref="U259:U272" si="102">REPT(" ", (9-LEN(T259)))</f>
        <v xml:space="preserve">      </v>
      </c>
      <c r="V259" s="23" t="str">
        <f t="shared" ref="V259:V272" si="103">"'"&amp;IF(E257="[]","-"," "&amp;(CLEAN(E257))&amp;" ")&amp;"'"&amp;";"</f>
        <v>' Right_ADB LED#3 Control Signal ';</v>
      </c>
    </row>
    <row r="260" spans="2:22" s="8" customFormat="1" ht="15" customHeight="1" x14ac:dyDescent="0.3">
      <c r="B260" s="422" t="s">
        <v>1738</v>
      </c>
      <c r="C260" s="364" t="s">
        <v>438</v>
      </c>
      <c r="D260" s="401" t="s">
        <v>2906</v>
      </c>
      <c r="E260" s="229" t="s">
        <v>570</v>
      </c>
      <c r="F260" s="356" t="s">
        <v>1775</v>
      </c>
      <c r="G260" s="356"/>
      <c r="H260" s="29">
        <v>0</v>
      </c>
      <c r="I260" s="29"/>
      <c r="J260" s="29">
        <v>0</v>
      </c>
      <c r="K260" s="29">
        <v>1</v>
      </c>
      <c r="L260" s="29" t="s">
        <v>1777</v>
      </c>
      <c r="M260" s="2" t="str">
        <f t="shared" si="95"/>
        <v>'MliaRADBLED4Req',</v>
      </c>
      <c r="N260" s="2" t="str">
        <f t="shared" si="96"/>
        <v xml:space="preserve">             </v>
      </c>
      <c r="O260" s="2" t="str">
        <f t="shared" si="97"/>
        <v>'uint8',</v>
      </c>
      <c r="P260" s="2" t="str">
        <f t="shared" si="98"/>
        <v>0,</v>
      </c>
      <c r="Q260" s="2"/>
      <c r="R260" s="2" t="str">
        <f t="shared" si="99"/>
        <v>[0, 1],</v>
      </c>
      <c r="S260" s="2" t="str">
        <f t="shared" si="100"/>
        <v xml:space="preserve">        </v>
      </c>
      <c r="T260" s="4" t="str">
        <f t="shared" si="101"/>
        <v>'',</v>
      </c>
      <c r="U260" s="2" t="str">
        <f t="shared" si="102"/>
        <v xml:space="preserve">      </v>
      </c>
      <c r="V260" s="23" t="str">
        <f t="shared" si="103"/>
        <v>' Right_ADB LED#4 Control Signal ';</v>
      </c>
    </row>
    <row r="261" spans="2:22" s="8" customFormat="1" ht="15" customHeight="1" x14ac:dyDescent="0.3">
      <c r="B261" s="422" t="s">
        <v>1738</v>
      </c>
      <c r="C261" s="364" t="s">
        <v>439</v>
      </c>
      <c r="D261" s="401" t="s">
        <v>2907</v>
      </c>
      <c r="E261" s="229" t="s">
        <v>571</v>
      </c>
      <c r="F261" s="356" t="s">
        <v>1775</v>
      </c>
      <c r="G261" s="356"/>
      <c r="H261" s="29">
        <v>0</v>
      </c>
      <c r="I261" s="29"/>
      <c r="J261" s="29">
        <v>0</v>
      </c>
      <c r="K261" s="29">
        <v>1</v>
      </c>
      <c r="L261" s="29" t="s">
        <v>1777</v>
      </c>
      <c r="M261" s="2" t="str">
        <f t="shared" si="95"/>
        <v>'MliaRADBLED5Req',</v>
      </c>
      <c r="N261" s="2" t="str">
        <f t="shared" si="96"/>
        <v xml:space="preserve">             </v>
      </c>
      <c r="O261" s="2" t="str">
        <f t="shared" si="97"/>
        <v>'uint8',</v>
      </c>
      <c r="P261" s="2" t="str">
        <f t="shared" si="98"/>
        <v>0,</v>
      </c>
      <c r="Q261" s="2"/>
      <c r="R261" s="2" t="str">
        <f t="shared" si="99"/>
        <v>[0, 1],</v>
      </c>
      <c r="S261" s="2" t="str">
        <f t="shared" si="100"/>
        <v xml:space="preserve">        </v>
      </c>
      <c r="T261" s="4" t="str">
        <f t="shared" si="101"/>
        <v>'',</v>
      </c>
      <c r="U261" s="2" t="str">
        <f t="shared" si="102"/>
        <v xml:space="preserve">      </v>
      </c>
      <c r="V261" s="23" t="str">
        <f t="shared" si="103"/>
        <v>' Right_ADB LED#5 Control Signal ';</v>
      </c>
    </row>
    <row r="262" spans="2:22" ht="15" customHeight="1" x14ac:dyDescent="0.3">
      <c r="B262" s="422" t="s">
        <v>1738</v>
      </c>
      <c r="C262" s="364" t="s">
        <v>440</v>
      </c>
      <c r="D262" s="401" t="s">
        <v>2908</v>
      </c>
      <c r="E262" s="229" t="s">
        <v>572</v>
      </c>
      <c r="F262" s="356" t="s">
        <v>1775</v>
      </c>
      <c r="H262" s="29">
        <v>0</v>
      </c>
      <c r="I262" s="29"/>
      <c r="J262" s="29">
        <v>0</v>
      </c>
      <c r="K262" s="29">
        <v>1</v>
      </c>
      <c r="L262" s="29" t="s">
        <v>1777</v>
      </c>
      <c r="M262" s="2" t="str">
        <f t="shared" si="95"/>
        <v>'MliaRADBLED6Req',</v>
      </c>
      <c r="N262" s="2" t="str">
        <f t="shared" si="96"/>
        <v xml:space="preserve">             </v>
      </c>
      <c r="O262" s="2" t="str">
        <f t="shared" si="97"/>
        <v>'uint8',</v>
      </c>
      <c r="P262" s="2" t="str">
        <f t="shared" si="98"/>
        <v>0,</v>
      </c>
      <c r="Q262" s="2"/>
      <c r="R262" s="2" t="str">
        <f t="shared" si="99"/>
        <v>[0, 1],</v>
      </c>
      <c r="S262" s="2" t="str">
        <f t="shared" si="100"/>
        <v xml:space="preserve">        </v>
      </c>
      <c r="T262" s="4" t="str">
        <f t="shared" si="101"/>
        <v>'',</v>
      </c>
      <c r="U262" s="2" t="str">
        <f t="shared" si="102"/>
        <v xml:space="preserve">      </v>
      </c>
      <c r="V262" s="23" t="str">
        <f t="shared" si="103"/>
        <v>' Right_ADB LED#6 Control Signal ';</v>
      </c>
    </row>
    <row r="263" spans="2:22" ht="15" customHeight="1" x14ac:dyDescent="0.3">
      <c r="B263" s="422" t="s">
        <v>1738</v>
      </c>
      <c r="C263" s="364" t="s">
        <v>441</v>
      </c>
      <c r="D263" s="401" t="s">
        <v>2909</v>
      </c>
      <c r="E263" s="229" t="s">
        <v>573</v>
      </c>
      <c r="F263" s="356" t="s">
        <v>1775</v>
      </c>
      <c r="H263" s="29">
        <v>0</v>
      </c>
      <c r="I263" s="29"/>
      <c r="J263" s="29">
        <v>0</v>
      </c>
      <c r="K263" s="29">
        <v>1</v>
      </c>
      <c r="L263" s="29" t="s">
        <v>1777</v>
      </c>
      <c r="M263" s="2" t="str">
        <f t="shared" si="95"/>
        <v>'MliaRADBLED7Req',</v>
      </c>
      <c r="N263" s="2" t="str">
        <f t="shared" si="96"/>
        <v xml:space="preserve">             </v>
      </c>
      <c r="O263" s="2" t="str">
        <f t="shared" si="97"/>
        <v>'uint8',</v>
      </c>
      <c r="P263" s="2" t="str">
        <f t="shared" si="98"/>
        <v>0,</v>
      </c>
      <c r="Q263" s="2"/>
      <c r="R263" s="2" t="str">
        <f t="shared" si="99"/>
        <v>[0, 1],</v>
      </c>
      <c r="S263" s="2" t="str">
        <f t="shared" si="100"/>
        <v xml:space="preserve">        </v>
      </c>
      <c r="T263" s="4" t="str">
        <f t="shared" si="101"/>
        <v>'',</v>
      </c>
      <c r="U263" s="2" t="str">
        <f t="shared" si="102"/>
        <v xml:space="preserve">      </v>
      </c>
      <c r="V263" s="23" t="str">
        <f t="shared" si="103"/>
        <v>' Right_ADB LED#7 Control Signal ';</v>
      </c>
    </row>
    <row r="264" spans="2:22" ht="15" customHeight="1" x14ac:dyDescent="0.3">
      <c r="B264" s="422" t="s">
        <v>1738</v>
      </c>
      <c r="C264" s="364" t="s">
        <v>442</v>
      </c>
      <c r="D264" s="401" t="s">
        <v>2910</v>
      </c>
      <c r="E264" s="229" t="s">
        <v>574</v>
      </c>
      <c r="F264" s="356" t="s">
        <v>1775</v>
      </c>
      <c r="H264" s="29">
        <v>0</v>
      </c>
      <c r="I264" s="29"/>
      <c r="J264" s="29">
        <v>0</v>
      </c>
      <c r="K264" s="29">
        <v>1</v>
      </c>
      <c r="L264" s="29" t="s">
        <v>1777</v>
      </c>
      <c r="M264" s="2" t="str">
        <f t="shared" si="95"/>
        <v>'MliaRADBLED8Req',</v>
      </c>
      <c r="N264" s="2" t="str">
        <f t="shared" si="96"/>
        <v xml:space="preserve">             </v>
      </c>
      <c r="O264" s="2" t="str">
        <f t="shared" si="97"/>
        <v>'uint8',</v>
      </c>
      <c r="P264" s="2" t="str">
        <f t="shared" si="98"/>
        <v>0,</v>
      </c>
      <c r="Q264" s="2"/>
      <c r="R264" s="2" t="str">
        <f t="shared" si="99"/>
        <v>[0, 1],</v>
      </c>
      <c r="S264" s="2" t="str">
        <f t="shared" si="100"/>
        <v xml:space="preserve">        </v>
      </c>
      <c r="T264" s="4" t="str">
        <f t="shared" si="101"/>
        <v>'',</v>
      </c>
      <c r="U264" s="2" t="str">
        <f t="shared" si="102"/>
        <v xml:space="preserve">      </v>
      </c>
      <c r="V264" s="23" t="str">
        <f t="shared" si="103"/>
        <v>' Right_ADB LED#8 Control Signal ';</v>
      </c>
    </row>
    <row r="265" spans="2:22" x14ac:dyDescent="0.3">
      <c r="B265" s="422" t="s">
        <v>1738</v>
      </c>
      <c r="C265" s="364" t="s">
        <v>443</v>
      </c>
      <c r="D265" s="401" t="s">
        <v>2911</v>
      </c>
      <c r="E265" s="229" t="s">
        <v>575</v>
      </c>
      <c r="F265" s="356" t="s">
        <v>1775</v>
      </c>
      <c r="H265" s="29">
        <v>0</v>
      </c>
      <c r="I265" s="29"/>
      <c r="J265" s="29">
        <v>0</v>
      </c>
      <c r="K265" s="29">
        <v>1</v>
      </c>
      <c r="L265" s="29" t="s">
        <v>1777</v>
      </c>
      <c r="M265" s="2" t="str">
        <f t="shared" si="95"/>
        <v>'MliaRADBLED9Req',</v>
      </c>
      <c r="N265" s="2" t="str">
        <f t="shared" si="96"/>
        <v xml:space="preserve">             </v>
      </c>
      <c r="O265" s="2" t="str">
        <f t="shared" si="97"/>
        <v>'uint8',</v>
      </c>
      <c r="P265" s="2" t="str">
        <f t="shared" si="98"/>
        <v>0,</v>
      </c>
      <c r="Q265" s="2"/>
      <c r="R265" s="2" t="str">
        <f t="shared" si="99"/>
        <v>[0, 1],</v>
      </c>
      <c r="S265" s="2" t="str">
        <f t="shared" si="100"/>
        <v xml:space="preserve">        </v>
      </c>
      <c r="T265" s="4" t="str">
        <f t="shared" si="101"/>
        <v>'',</v>
      </c>
      <c r="U265" s="2" t="str">
        <f t="shared" si="102"/>
        <v xml:space="preserve">      </v>
      </c>
      <c r="V265" s="23" t="str">
        <f t="shared" si="103"/>
        <v>' Right_ADB LED#9 Control Signal ';</v>
      </c>
    </row>
    <row r="266" spans="2:22" x14ac:dyDescent="0.3">
      <c r="B266" s="422" t="s">
        <v>1738</v>
      </c>
      <c r="C266" s="364" t="s">
        <v>444</v>
      </c>
      <c r="D266" s="401" t="s">
        <v>2912</v>
      </c>
      <c r="E266" s="229" t="s">
        <v>576</v>
      </c>
      <c r="F266" s="356" t="s">
        <v>1775</v>
      </c>
      <c r="H266" s="29">
        <v>0</v>
      </c>
      <c r="I266" s="29"/>
      <c r="J266" s="29">
        <v>0</v>
      </c>
      <c r="K266" s="29">
        <v>1</v>
      </c>
      <c r="L266" s="29" t="s">
        <v>1777</v>
      </c>
      <c r="M266" s="2" t="str">
        <f t="shared" si="95"/>
        <v>'MliaRADBLED10Req',</v>
      </c>
      <c r="N266" s="2" t="str">
        <f t="shared" si="96"/>
        <v xml:space="preserve">            </v>
      </c>
      <c r="O266" s="2" t="str">
        <f t="shared" si="97"/>
        <v>'uint8',</v>
      </c>
      <c r="P266" s="2" t="str">
        <f t="shared" si="98"/>
        <v>0,</v>
      </c>
      <c r="Q266" s="2"/>
      <c r="R266" s="2" t="str">
        <f t="shared" si="99"/>
        <v>[0, 1],</v>
      </c>
      <c r="S266" s="2" t="str">
        <f t="shared" si="100"/>
        <v xml:space="preserve">        </v>
      </c>
      <c r="T266" s="4" t="str">
        <f t="shared" si="101"/>
        <v>'',</v>
      </c>
      <c r="U266" s="2" t="str">
        <f t="shared" si="102"/>
        <v xml:space="preserve">      </v>
      </c>
      <c r="V266" s="23" t="str">
        <f t="shared" si="103"/>
        <v>' Right_ADB LED#10 Control Signal ';</v>
      </c>
    </row>
    <row r="267" spans="2:22" x14ac:dyDescent="0.3">
      <c r="B267" s="422" t="s">
        <v>1738</v>
      </c>
      <c r="C267" s="364" t="s">
        <v>445</v>
      </c>
      <c r="D267" s="401" t="s">
        <v>2913</v>
      </c>
      <c r="E267" s="229" t="s">
        <v>577</v>
      </c>
      <c r="F267" s="356" t="s">
        <v>1775</v>
      </c>
      <c r="H267" s="29">
        <v>0</v>
      </c>
      <c r="I267" s="29"/>
      <c r="J267" s="29">
        <v>0</v>
      </c>
      <c r="K267" s="29">
        <v>1</v>
      </c>
      <c r="L267" s="29" t="s">
        <v>1777</v>
      </c>
      <c r="M267" s="2" t="str">
        <f t="shared" si="95"/>
        <v>'MliaRADBLED11Req',</v>
      </c>
      <c r="N267" s="2" t="str">
        <f t="shared" si="96"/>
        <v xml:space="preserve">            </v>
      </c>
      <c r="O267" s="2" t="str">
        <f t="shared" si="97"/>
        <v>'uint8',</v>
      </c>
      <c r="P267" s="2" t="str">
        <f t="shared" si="98"/>
        <v>0,</v>
      </c>
      <c r="Q267" s="2"/>
      <c r="R267" s="2" t="str">
        <f t="shared" si="99"/>
        <v>[0, 1],</v>
      </c>
      <c r="S267" s="2" t="str">
        <f t="shared" si="100"/>
        <v xml:space="preserve">        </v>
      </c>
      <c r="T267" s="4" t="str">
        <f t="shared" si="101"/>
        <v>'',</v>
      </c>
      <c r="U267" s="2" t="str">
        <f t="shared" si="102"/>
        <v xml:space="preserve">      </v>
      </c>
      <c r="V267" s="23" t="str">
        <f t="shared" si="103"/>
        <v>' Right_ADB LED#11 Control Signal ';</v>
      </c>
    </row>
    <row r="268" spans="2:22" x14ac:dyDescent="0.3">
      <c r="B268" s="422" t="s">
        <v>1738</v>
      </c>
      <c r="C268" s="364" t="s">
        <v>446</v>
      </c>
      <c r="D268" s="401" t="s">
        <v>2914</v>
      </c>
      <c r="E268" s="229" t="s">
        <v>578</v>
      </c>
      <c r="F268" s="356" t="s">
        <v>1775</v>
      </c>
      <c r="H268" s="29">
        <v>0</v>
      </c>
      <c r="I268" s="29"/>
      <c r="J268" s="29">
        <v>0</v>
      </c>
      <c r="K268" s="29">
        <v>1</v>
      </c>
      <c r="L268" s="29" t="s">
        <v>1777</v>
      </c>
      <c r="M268" s="2" t="str">
        <f t="shared" si="95"/>
        <v>'MliaRADBLED12Req',</v>
      </c>
      <c r="N268" s="2" t="str">
        <f t="shared" si="96"/>
        <v xml:space="preserve">            </v>
      </c>
      <c r="O268" s="2" t="str">
        <f t="shared" si="97"/>
        <v>'uint8',</v>
      </c>
      <c r="P268" s="2" t="str">
        <f t="shared" si="98"/>
        <v>0,</v>
      </c>
      <c r="Q268" s="2"/>
      <c r="R268" s="2" t="str">
        <f t="shared" si="99"/>
        <v>[0, 1],</v>
      </c>
      <c r="S268" s="2" t="str">
        <f t="shared" si="100"/>
        <v xml:space="preserve">        </v>
      </c>
      <c r="T268" s="4" t="str">
        <f t="shared" si="101"/>
        <v>'',</v>
      </c>
      <c r="U268" s="2" t="str">
        <f t="shared" si="102"/>
        <v xml:space="preserve">      </v>
      </c>
      <c r="V268" s="23" t="str">
        <f t="shared" si="103"/>
        <v>' Right_ADB LED#12 Control Signal ';</v>
      </c>
    </row>
    <row r="269" spans="2:22" x14ac:dyDescent="0.3">
      <c r="B269" s="422" t="s">
        <v>1738</v>
      </c>
      <c r="C269" s="364" t="s">
        <v>447</v>
      </c>
      <c r="D269" s="401" t="s">
        <v>2915</v>
      </c>
      <c r="E269" s="229" t="s">
        <v>579</v>
      </c>
      <c r="F269" s="356" t="s">
        <v>1775</v>
      </c>
      <c r="H269" s="29">
        <v>0</v>
      </c>
      <c r="I269" s="29"/>
      <c r="J269" s="29">
        <v>0</v>
      </c>
      <c r="K269" s="29">
        <v>1</v>
      </c>
      <c r="L269" s="29" t="s">
        <v>1777</v>
      </c>
      <c r="M269" s="2" t="str">
        <f t="shared" si="95"/>
        <v>'MliaRADBLED13Req',</v>
      </c>
      <c r="N269" s="2" t="str">
        <f t="shared" si="96"/>
        <v xml:space="preserve">            </v>
      </c>
      <c r="O269" s="2" t="str">
        <f t="shared" si="97"/>
        <v>'uint8',</v>
      </c>
      <c r="P269" s="2" t="str">
        <f t="shared" si="98"/>
        <v>0,</v>
      </c>
      <c r="Q269" s="2"/>
      <c r="R269" s="2" t="str">
        <f t="shared" si="99"/>
        <v>[0, 1],</v>
      </c>
      <c r="S269" s="2" t="str">
        <f t="shared" si="100"/>
        <v xml:space="preserve">        </v>
      </c>
      <c r="T269" s="4" t="str">
        <f t="shared" si="101"/>
        <v>'',</v>
      </c>
      <c r="U269" s="2" t="str">
        <f t="shared" si="102"/>
        <v xml:space="preserve">      </v>
      </c>
      <c r="V269" s="23" t="str">
        <f t="shared" si="103"/>
        <v>' Right_ADB LED#13 Control Signal ';</v>
      </c>
    </row>
    <row r="270" spans="2:22" x14ac:dyDescent="0.3">
      <c r="B270" s="422" t="s">
        <v>1738</v>
      </c>
      <c r="C270" s="364" t="s">
        <v>448</v>
      </c>
      <c r="D270" s="401" t="s">
        <v>2916</v>
      </c>
      <c r="E270" s="229" t="s">
        <v>580</v>
      </c>
      <c r="F270" s="356" t="s">
        <v>1775</v>
      </c>
      <c r="H270" s="29">
        <v>0</v>
      </c>
      <c r="I270" s="29"/>
      <c r="J270" s="29">
        <v>0</v>
      </c>
      <c r="K270" s="29">
        <v>1</v>
      </c>
      <c r="L270" s="29" t="s">
        <v>1777</v>
      </c>
      <c r="M270" s="2" t="str">
        <f t="shared" si="95"/>
        <v>'MliaRADBLED14Req',</v>
      </c>
      <c r="N270" s="2" t="str">
        <f t="shared" si="96"/>
        <v xml:space="preserve">            </v>
      </c>
      <c r="O270" s="2" t="str">
        <f t="shared" si="97"/>
        <v>'uint8',</v>
      </c>
      <c r="P270" s="2" t="str">
        <f t="shared" si="98"/>
        <v>0,</v>
      </c>
      <c r="Q270" s="2"/>
      <c r="R270" s="2" t="str">
        <f t="shared" si="99"/>
        <v>[0, 1],</v>
      </c>
      <c r="S270" s="2" t="str">
        <f t="shared" si="100"/>
        <v xml:space="preserve">        </v>
      </c>
      <c r="T270" s="4" t="str">
        <f t="shared" si="101"/>
        <v>'',</v>
      </c>
      <c r="U270" s="2" t="str">
        <f t="shared" si="102"/>
        <v xml:space="preserve">      </v>
      </c>
      <c r="V270" s="23" t="str">
        <f t="shared" si="103"/>
        <v>' Right_ADB LED#14 Control Signal ';</v>
      </c>
    </row>
    <row r="271" spans="2:22" x14ac:dyDescent="0.3">
      <c r="B271" s="422" t="s">
        <v>1738</v>
      </c>
      <c r="C271" s="364" t="s">
        <v>449</v>
      </c>
      <c r="D271" s="401" t="s">
        <v>2917</v>
      </c>
      <c r="E271" s="229" t="s">
        <v>581</v>
      </c>
      <c r="F271" s="356" t="s">
        <v>1775</v>
      </c>
      <c r="H271" s="29">
        <v>0</v>
      </c>
      <c r="I271" s="29"/>
      <c r="J271" s="29">
        <v>0</v>
      </c>
      <c r="K271" s="29">
        <v>1</v>
      </c>
      <c r="L271" s="29" t="s">
        <v>1777</v>
      </c>
      <c r="M271" s="2" t="str">
        <f t="shared" si="95"/>
        <v>'MliaRADBLED15Req',</v>
      </c>
      <c r="N271" s="2" t="str">
        <f t="shared" si="96"/>
        <v xml:space="preserve">            </v>
      </c>
      <c r="O271" s="2" t="str">
        <f t="shared" si="97"/>
        <v>'uint8',</v>
      </c>
      <c r="P271" s="2" t="str">
        <f t="shared" si="98"/>
        <v>0,</v>
      </c>
      <c r="Q271" s="2"/>
      <c r="R271" s="2" t="str">
        <f t="shared" si="99"/>
        <v>[0, 1],</v>
      </c>
      <c r="S271" s="2" t="str">
        <f t="shared" si="100"/>
        <v xml:space="preserve">        </v>
      </c>
      <c r="T271" s="4" t="str">
        <f t="shared" si="101"/>
        <v>'',</v>
      </c>
      <c r="U271" s="2" t="str">
        <f t="shared" si="102"/>
        <v xml:space="preserve">      </v>
      </c>
      <c r="V271" s="23" t="str">
        <f t="shared" si="103"/>
        <v>' Right_ADB LED#15 Control Signal ';</v>
      </c>
    </row>
    <row r="272" spans="2:22" x14ac:dyDescent="0.3">
      <c r="B272" s="422" t="s">
        <v>1738</v>
      </c>
      <c r="C272" s="364" t="s">
        <v>450</v>
      </c>
      <c r="D272" s="401" t="s">
        <v>2918</v>
      </c>
      <c r="E272" s="229" t="s">
        <v>582</v>
      </c>
      <c r="F272" s="356" t="s">
        <v>1775</v>
      </c>
      <c r="H272" s="29">
        <v>0</v>
      </c>
      <c r="I272" s="29"/>
      <c r="J272" s="29">
        <v>0</v>
      </c>
      <c r="K272" s="29">
        <v>1</v>
      </c>
      <c r="L272" s="29" t="s">
        <v>1777</v>
      </c>
      <c r="M272" s="2" t="str">
        <f t="shared" si="95"/>
        <v>'MliaRADBLED16Req',</v>
      </c>
      <c r="N272" s="2" t="str">
        <f t="shared" si="96"/>
        <v xml:space="preserve">            </v>
      </c>
      <c r="O272" s="2" t="str">
        <f t="shared" si="97"/>
        <v>'uint8',</v>
      </c>
      <c r="P272" s="2" t="str">
        <f t="shared" si="98"/>
        <v>0,</v>
      </c>
      <c r="Q272" s="2"/>
      <c r="R272" s="2" t="str">
        <f t="shared" si="99"/>
        <v>[0, 1],</v>
      </c>
      <c r="S272" s="2" t="str">
        <f t="shared" si="100"/>
        <v xml:space="preserve">        </v>
      </c>
      <c r="T272" s="4" t="str">
        <f t="shared" si="101"/>
        <v>'',</v>
      </c>
      <c r="U272" s="2" t="str">
        <f t="shared" si="102"/>
        <v xml:space="preserve">      </v>
      </c>
      <c r="V272" s="23" t="str">
        <f t="shared" si="103"/>
        <v>' Right_ADB LED#16 Control Signal ';</v>
      </c>
    </row>
    <row r="273" spans="2:22" s="8" customFormat="1" x14ac:dyDescent="0.3">
      <c r="B273" s="422" t="s">
        <v>1738</v>
      </c>
      <c r="C273" s="364" t="s">
        <v>451</v>
      </c>
      <c r="D273" s="401" t="s">
        <v>2919</v>
      </c>
      <c r="E273" s="229" t="s">
        <v>517</v>
      </c>
      <c r="F273" s="356" t="s">
        <v>1776</v>
      </c>
      <c r="G273" s="356"/>
      <c r="H273" s="29">
        <v>0</v>
      </c>
      <c r="I273" s="29"/>
      <c r="J273" s="29">
        <v>0</v>
      </c>
      <c r="K273" s="29">
        <v>511</v>
      </c>
      <c r="L273" s="29" t="s">
        <v>1777</v>
      </c>
      <c r="M273" s="2" t="str">
        <f t="shared" si="95"/>
        <v>'MliaRADBLED17Req',</v>
      </c>
      <c r="N273" s="2" t="str">
        <f t="shared" si="96"/>
        <v xml:space="preserve">            </v>
      </c>
      <c r="O273" s="2" t="str">
        <f t="shared" si="97"/>
        <v>'uint8',</v>
      </c>
      <c r="P273" s="2" t="str">
        <f t="shared" si="98"/>
        <v>0,</v>
      </c>
      <c r="Q273" s="1"/>
      <c r="R273" s="1"/>
      <c r="S273" s="1"/>
      <c r="T273" s="1"/>
      <c r="U273" s="1"/>
      <c r="V273" s="1"/>
    </row>
    <row r="274" spans="2:22" x14ac:dyDescent="0.3">
      <c r="B274" s="422" t="s">
        <v>1738</v>
      </c>
      <c r="C274" s="364" t="s">
        <v>452</v>
      </c>
      <c r="D274" s="401" t="s">
        <v>2920</v>
      </c>
      <c r="E274" s="229" t="s">
        <v>518</v>
      </c>
      <c r="F274" s="356" t="s">
        <v>1775</v>
      </c>
      <c r="H274" s="29">
        <v>0</v>
      </c>
      <c r="I274" s="29"/>
      <c r="J274" s="29">
        <v>0</v>
      </c>
      <c r="K274" s="29">
        <v>81</v>
      </c>
      <c r="L274" s="29" t="s">
        <v>1777</v>
      </c>
      <c r="M274" s="2" t="str">
        <f t="shared" si="95"/>
        <v>'MliaRADBLED18Req',</v>
      </c>
      <c r="N274" s="2" t="str">
        <f t="shared" si="96"/>
        <v xml:space="preserve">            </v>
      </c>
      <c r="O274" s="2" t="str">
        <f t="shared" si="97"/>
        <v>'uint8',</v>
      </c>
      <c r="P274" s="2" t="str">
        <f t="shared" si="98"/>
        <v>0,</v>
      </c>
      <c r="Q274" s="2"/>
      <c r="R274" s="2" t="e">
        <f>"["&amp;#REF!&amp;", "&amp;LEFT(#REF!,7)&amp;"]"&amp;","</f>
        <v>#REF!</v>
      </c>
      <c r="S274" s="2" t="e">
        <f t="shared" ref="S274:S305" si="104">REPT(" ", (15-LEN(R274)))</f>
        <v>#REF!</v>
      </c>
      <c r="T274" s="4" t="e">
        <f>IF(#REF!="[]","''",(IF(#REF!="-","''",#REF!)))&amp;","</f>
        <v>#REF!</v>
      </c>
      <c r="U274" s="2" t="e">
        <f t="shared" ref="U274:U305" si="105">REPT(" ", (9-LEN(T274)))</f>
        <v>#REF!</v>
      </c>
      <c r="V274" s="23" t="e">
        <f>"'"&amp;IF(#REF!="[]","-"," "&amp;(CLEAN(#REF!))&amp;" ")&amp;"'"&amp;";"</f>
        <v>#REF!</v>
      </c>
    </row>
    <row r="275" spans="2:22" x14ac:dyDescent="0.3">
      <c r="B275" s="422" t="s">
        <v>1738</v>
      </c>
      <c r="C275" s="364" t="s">
        <v>453</v>
      </c>
      <c r="D275" s="401" t="s">
        <v>2921</v>
      </c>
      <c r="E275" s="229" t="s">
        <v>519</v>
      </c>
      <c r="F275" s="356" t="s">
        <v>1776</v>
      </c>
      <c r="H275" s="29">
        <v>0</v>
      </c>
      <c r="I275" s="29"/>
      <c r="J275" s="29">
        <v>0</v>
      </c>
      <c r="K275" s="29">
        <v>321</v>
      </c>
      <c r="L275" s="29" t="s">
        <v>1777</v>
      </c>
      <c r="M275" s="2" t="str">
        <f t="shared" si="95"/>
        <v>'MliaRightObj1Y1Val',</v>
      </c>
      <c r="N275" s="2" t="str">
        <f t="shared" si="96"/>
        <v xml:space="preserve">          </v>
      </c>
      <c r="O275" s="2" t="str">
        <f t="shared" si="97"/>
        <v>'single',</v>
      </c>
      <c r="P275" s="2" t="str">
        <f t="shared" si="98"/>
        <v>0,</v>
      </c>
      <c r="Q275" s="2"/>
      <c r="R275" s="2" t="str">
        <f t="shared" ref="R275:R299" si="106">"["&amp;J273&amp;", "&amp;LEFT(K273,7)&amp;"]"&amp;","</f>
        <v>[0, 511],</v>
      </c>
      <c r="S275" s="2" t="str">
        <f t="shared" si="104"/>
        <v xml:space="preserve">      </v>
      </c>
      <c r="T275" s="4" t="str">
        <f t="shared" ref="T275:T299" si="107">IF(L273="[]","''",(IF(L273="-","''",L273)))&amp;","</f>
        <v>'',</v>
      </c>
      <c r="U275" s="2" t="str">
        <f t="shared" si="105"/>
        <v xml:space="preserve">      </v>
      </c>
      <c r="V275" s="23" t="str">
        <f t="shared" ref="V275:V299" si="108">"'"&amp;IF(E273="[]","-"," "&amp;(CLEAN(E273))&amp;" ")&amp;"'"&amp;";"</f>
        <v>' Object_1 Horizontal Value_1 ';</v>
      </c>
    </row>
    <row r="276" spans="2:22" x14ac:dyDescent="0.3">
      <c r="B276" s="422" t="s">
        <v>1738</v>
      </c>
      <c r="C276" s="364" t="s">
        <v>454</v>
      </c>
      <c r="D276" s="401" t="s">
        <v>2922</v>
      </c>
      <c r="E276" s="229" t="s">
        <v>520</v>
      </c>
      <c r="F276" s="356" t="s">
        <v>1775</v>
      </c>
      <c r="H276" s="29">
        <v>0</v>
      </c>
      <c r="I276" s="29"/>
      <c r="J276" s="29">
        <v>0</v>
      </c>
      <c r="K276" s="29">
        <v>81</v>
      </c>
      <c r="L276" s="29" t="s">
        <v>1777</v>
      </c>
      <c r="M276" s="2" t="str">
        <f t="shared" si="95"/>
        <v>'MliaRightObj1Z1Val',</v>
      </c>
      <c r="N276" s="2" t="str">
        <f t="shared" si="96"/>
        <v xml:space="preserve">          </v>
      </c>
      <c r="O276" s="2" t="str">
        <f t="shared" si="97"/>
        <v>'uint8',</v>
      </c>
      <c r="P276" s="2" t="str">
        <f t="shared" si="98"/>
        <v>0,</v>
      </c>
      <c r="Q276" s="2"/>
      <c r="R276" s="2" t="str">
        <f t="shared" si="106"/>
        <v>[0, 81],</v>
      </c>
      <c r="S276" s="2" t="str">
        <f t="shared" si="104"/>
        <v xml:space="preserve">       </v>
      </c>
      <c r="T276" s="4" t="str">
        <f t="shared" si="107"/>
        <v>'',</v>
      </c>
      <c r="U276" s="2" t="str">
        <f t="shared" si="105"/>
        <v xml:space="preserve">      </v>
      </c>
      <c r="V276" s="23" t="str">
        <f t="shared" si="108"/>
        <v>' Object_1 Vertical Value_1 ';</v>
      </c>
    </row>
    <row r="277" spans="2:22" x14ac:dyDescent="0.3">
      <c r="B277" s="422" t="s">
        <v>1738</v>
      </c>
      <c r="C277" s="364" t="s">
        <v>455</v>
      </c>
      <c r="D277" s="401" t="s">
        <v>2923</v>
      </c>
      <c r="E277" s="229" t="s">
        <v>521</v>
      </c>
      <c r="F277" s="356" t="s">
        <v>1776</v>
      </c>
      <c r="H277" s="29">
        <v>0</v>
      </c>
      <c r="I277" s="29"/>
      <c r="J277" s="29">
        <v>0</v>
      </c>
      <c r="K277" s="29">
        <v>321</v>
      </c>
      <c r="L277" s="29" t="s">
        <v>1777</v>
      </c>
      <c r="M277" s="2" t="str">
        <f t="shared" si="95"/>
        <v>'MliaRightObj1Y2Val',</v>
      </c>
      <c r="N277" s="2" t="str">
        <f t="shared" si="96"/>
        <v xml:space="preserve">          </v>
      </c>
      <c r="O277" s="2" t="str">
        <f t="shared" si="97"/>
        <v>'single',</v>
      </c>
      <c r="P277" s="2" t="str">
        <f t="shared" si="98"/>
        <v>0,</v>
      </c>
      <c r="Q277" s="2"/>
      <c r="R277" s="2" t="str">
        <f t="shared" si="106"/>
        <v>[0, 321],</v>
      </c>
      <c r="S277" s="2" t="str">
        <f t="shared" si="104"/>
        <v xml:space="preserve">      </v>
      </c>
      <c r="T277" s="4" t="str">
        <f t="shared" si="107"/>
        <v>'',</v>
      </c>
      <c r="U277" s="2" t="str">
        <f t="shared" si="105"/>
        <v xml:space="preserve">      </v>
      </c>
      <c r="V277" s="23" t="str">
        <f t="shared" si="108"/>
        <v>' Object_1 Horizontal Value_2 ';</v>
      </c>
    </row>
    <row r="278" spans="2:22" x14ac:dyDescent="0.3">
      <c r="B278" s="422" t="s">
        <v>1738</v>
      </c>
      <c r="C278" s="364" t="s">
        <v>456</v>
      </c>
      <c r="D278" s="401" t="s">
        <v>2924</v>
      </c>
      <c r="E278" s="229" t="s">
        <v>522</v>
      </c>
      <c r="F278" s="356" t="s">
        <v>1775</v>
      </c>
      <c r="H278" s="29">
        <v>0</v>
      </c>
      <c r="I278" s="29"/>
      <c r="J278" s="29">
        <v>0</v>
      </c>
      <c r="K278" s="29">
        <v>81</v>
      </c>
      <c r="L278" s="29" t="s">
        <v>1777</v>
      </c>
      <c r="M278" s="2" t="str">
        <f t="shared" si="95"/>
        <v>'MliaRightObj1Z2Val',</v>
      </c>
      <c r="N278" s="2" t="str">
        <f t="shared" si="96"/>
        <v xml:space="preserve">          </v>
      </c>
      <c r="O278" s="2" t="str">
        <f t="shared" si="97"/>
        <v>'uint8',</v>
      </c>
      <c r="P278" s="2" t="str">
        <f t="shared" si="98"/>
        <v>0,</v>
      </c>
      <c r="Q278" s="2"/>
      <c r="R278" s="2" t="str">
        <f t="shared" si="106"/>
        <v>[0, 81],</v>
      </c>
      <c r="S278" s="2" t="str">
        <f t="shared" si="104"/>
        <v xml:space="preserve">       </v>
      </c>
      <c r="T278" s="4" t="str">
        <f t="shared" si="107"/>
        <v>'',</v>
      </c>
      <c r="U278" s="2" t="str">
        <f t="shared" si="105"/>
        <v xml:space="preserve">      </v>
      </c>
      <c r="V278" s="23" t="str">
        <f t="shared" si="108"/>
        <v>' Object_1 Vertical  Value_2 ';</v>
      </c>
    </row>
    <row r="279" spans="2:22" x14ac:dyDescent="0.3">
      <c r="B279" s="422" t="s">
        <v>1738</v>
      </c>
      <c r="C279" s="364" t="s">
        <v>457</v>
      </c>
      <c r="D279" s="401" t="s">
        <v>2925</v>
      </c>
      <c r="E279" s="229" t="s">
        <v>523</v>
      </c>
      <c r="F279" s="356" t="s">
        <v>1776</v>
      </c>
      <c r="H279" s="29">
        <v>0</v>
      </c>
      <c r="I279" s="29"/>
      <c r="J279" s="29">
        <v>0</v>
      </c>
      <c r="K279" s="29">
        <v>321</v>
      </c>
      <c r="L279" s="29" t="s">
        <v>1777</v>
      </c>
      <c r="M279" s="2" t="str">
        <f t="shared" si="95"/>
        <v>'MliaRightObj2Y1Val',</v>
      </c>
      <c r="N279" s="2" t="str">
        <f t="shared" si="96"/>
        <v xml:space="preserve">          </v>
      </c>
      <c r="O279" s="2" t="str">
        <f t="shared" si="97"/>
        <v>'single',</v>
      </c>
      <c r="P279" s="2" t="str">
        <f t="shared" si="98"/>
        <v>0,</v>
      </c>
      <c r="Q279" s="2"/>
      <c r="R279" s="2" t="str">
        <f t="shared" si="106"/>
        <v>[0, 321],</v>
      </c>
      <c r="S279" s="2" t="str">
        <f t="shared" si="104"/>
        <v xml:space="preserve">      </v>
      </c>
      <c r="T279" s="4" t="str">
        <f t="shared" si="107"/>
        <v>'',</v>
      </c>
      <c r="U279" s="2" t="str">
        <f t="shared" si="105"/>
        <v xml:space="preserve">      </v>
      </c>
      <c r="V279" s="23" t="str">
        <f t="shared" si="108"/>
        <v>' Object_2 Horizontal Value_1 ';</v>
      </c>
    </row>
    <row r="280" spans="2:22" x14ac:dyDescent="0.3">
      <c r="B280" s="422" t="s">
        <v>1738</v>
      </c>
      <c r="C280" s="364" t="s">
        <v>458</v>
      </c>
      <c r="D280" s="401" t="s">
        <v>2926</v>
      </c>
      <c r="E280" s="229" t="s">
        <v>524</v>
      </c>
      <c r="F280" s="356" t="s">
        <v>1775</v>
      </c>
      <c r="H280" s="29">
        <v>0</v>
      </c>
      <c r="I280" s="29"/>
      <c r="J280" s="29">
        <v>0</v>
      </c>
      <c r="K280" s="29">
        <v>81</v>
      </c>
      <c r="L280" s="29" t="s">
        <v>1777</v>
      </c>
      <c r="M280" s="2" t="str">
        <f t="shared" si="95"/>
        <v>'MliaRightObj2Z1Val',</v>
      </c>
      <c r="N280" s="2" t="str">
        <f t="shared" si="96"/>
        <v xml:space="preserve">          </v>
      </c>
      <c r="O280" s="2" t="str">
        <f t="shared" si="97"/>
        <v>'uint8',</v>
      </c>
      <c r="P280" s="2" t="str">
        <f t="shared" si="98"/>
        <v>0,</v>
      </c>
      <c r="Q280" s="2"/>
      <c r="R280" s="2" t="str">
        <f t="shared" si="106"/>
        <v>[0, 81],</v>
      </c>
      <c r="S280" s="2" t="str">
        <f t="shared" si="104"/>
        <v xml:space="preserve">       </v>
      </c>
      <c r="T280" s="4" t="str">
        <f t="shared" si="107"/>
        <v>'',</v>
      </c>
      <c r="U280" s="2" t="str">
        <f t="shared" si="105"/>
        <v xml:space="preserve">      </v>
      </c>
      <c r="V280" s="23" t="str">
        <f t="shared" si="108"/>
        <v>' Object_2 Vertical Value_1 ';</v>
      </c>
    </row>
    <row r="281" spans="2:22" x14ac:dyDescent="0.3">
      <c r="B281" s="422" t="s">
        <v>1738</v>
      </c>
      <c r="C281" s="364" t="s">
        <v>459</v>
      </c>
      <c r="D281" s="401" t="s">
        <v>2927</v>
      </c>
      <c r="E281" s="229" t="s">
        <v>525</v>
      </c>
      <c r="F281" s="356" t="s">
        <v>1776</v>
      </c>
      <c r="H281" s="29">
        <v>0</v>
      </c>
      <c r="I281" s="29"/>
      <c r="J281" s="29">
        <v>0</v>
      </c>
      <c r="K281" s="29">
        <v>321</v>
      </c>
      <c r="L281" s="29" t="s">
        <v>1777</v>
      </c>
      <c r="M281" s="2" t="str">
        <f t="shared" si="95"/>
        <v>'MliaRightObj2Y2Val',</v>
      </c>
      <c r="N281" s="2" t="str">
        <f t="shared" si="96"/>
        <v xml:space="preserve">          </v>
      </c>
      <c r="O281" s="2" t="str">
        <f t="shared" si="97"/>
        <v>'single',</v>
      </c>
      <c r="P281" s="2" t="str">
        <f t="shared" si="98"/>
        <v>0,</v>
      </c>
      <c r="Q281" s="2"/>
      <c r="R281" s="2" t="str">
        <f t="shared" si="106"/>
        <v>[0, 321],</v>
      </c>
      <c r="S281" s="2" t="str">
        <f t="shared" si="104"/>
        <v xml:space="preserve">      </v>
      </c>
      <c r="T281" s="4" t="str">
        <f t="shared" si="107"/>
        <v>'',</v>
      </c>
      <c r="U281" s="2" t="str">
        <f t="shared" si="105"/>
        <v xml:space="preserve">      </v>
      </c>
      <c r="V281" s="23" t="str">
        <f t="shared" si="108"/>
        <v>' Object_2 Horizontal Value_2 ';</v>
      </c>
    </row>
    <row r="282" spans="2:22" x14ac:dyDescent="0.3">
      <c r="B282" s="422" t="s">
        <v>1738</v>
      </c>
      <c r="C282" s="364" t="s">
        <v>460</v>
      </c>
      <c r="D282" s="401" t="s">
        <v>2928</v>
      </c>
      <c r="E282" s="229" t="s">
        <v>526</v>
      </c>
      <c r="F282" s="356" t="s">
        <v>1775</v>
      </c>
      <c r="H282" s="29">
        <v>0</v>
      </c>
      <c r="I282" s="29"/>
      <c r="J282" s="29">
        <v>0</v>
      </c>
      <c r="K282" s="29">
        <v>81</v>
      </c>
      <c r="L282" s="29" t="s">
        <v>1777</v>
      </c>
      <c r="M282" s="2" t="str">
        <f t="shared" si="95"/>
        <v>'MliaRightObj2Z2Val',</v>
      </c>
      <c r="N282" s="2" t="str">
        <f t="shared" si="96"/>
        <v xml:space="preserve">          </v>
      </c>
      <c r="O282" s="2" t="str">
        <f t="shared" si="97"/>
        <v>'uint8',</v>
      </c>
      <c r="P282" s="2" t="str">
        <f t="shared" si="98"/>
        <v>0,</v>
      </c>
      <c r="Q282" s="2"/>
      <c r="R282" s="2" t="str">
        <f t="shared" si="106"/>
        <v>[0, 81],</v>
      </c>
      <c r="S282" s="2" t="str">
        <f t="shared" si="104"/>
        <v xml:space="preserve">       </v>
      </c>
      <c r="T282" s="4" t="str">
        <f t="shared" si="107"/>
        <v>'',</v>
      </c>
      <c r="U282" s="2" t="str">
        <f t="shared" si="105"/>
        <v xml:space="preserve">      </v>
      </c>
      <c r="V282" s="23" t="str">
        <f t="shared" si="108"/>
        <v>' Object_2 Vertical  Value_2 ';</v>
      </c>
    </row>
    <row r="283" spans="2:22" x14ac:dyDescent="0.3">
      <c r="B283" s="422" t="s">
        <v>1738</v>
      </c>
      <c r="C283" s="364" t="s">
        <v>461</v>
      </c>
      <c r="D283" s="401" t="s">
        <v>2929</v>
      </c>
      <c r="E283" s="229" t="s">
        <v>527</v>
      </c>
      <c r="F283" s="356" t="s">
        <v>1776</v>
      </c>
      <c r="H283" s="29">
        <v>0</v>
      </c>
      <c r="I283" s="29"/>
      <c r="J283" s="29">
        <v>0</v>
      </c>
      <c r="K283" s="29">
        <v>321</v>
      </c>
      <c r="L283" s="29" t="s">
        <v>1777</v>
      </c>
      <c r="M283" s="2" t="str">
        <f t="shared" si="95"/>
        <v>'MliaRightObj3Y1Val',</v>
      </c>
      <c r="N283" s="2" t="str">
        <f t="shared" si="96"/>
        <v xml:space="preserve">          </v>
      </c>
      <c r="O283" s="2" t="str">
        <f t="shared" si="97"/>
        <v>'single',</v>
      </c>
      <c r="P283" s="2" t="str">
        <f t="shared" si="98"/>
        <v>0,</v>
      </c>
      <c r="Q283" s="2"/>
      <c r="R283" s="2" t="str">
        <f t="shared" si="106"/>
        <v>[0, 321],</v>
      </c>
      <c r="S283" s="2" t="str">
        <f t="shared" si="104"/>
        <v xml:space="preserve">      </v>
      </c>
      <c r="T283" s="4" t="str">
        <f t="shared" si="107"/>
        <v>'',</v>
      </c>
      <c r="U283" s="2" t="str">
        <f t="shared" si="105"/>
        <v xml:space="preserve">      </v>
      </c>
      <c r="V283" s="23" t="str">
        <f t="shared" si="108"/>
        <v>' Object_3 Horizontal Value_1 ';</v>
      </c>
    </row>
    <row r="284" spans="2:22" x14ac:dyDescent="0.3">
      <c r="B284" s="422" t="s">
        <v>1738</v>
      </c>
      <c r="C284" s="364" t="s">
        <v>462</v>
      </c>
      <c r="D284" s="401" t="s">
        <v>2930</v>
      </c>
      <c r="E284" s="229" t="s">
        <v>528</v>
      </c>
      <c r="F284" s="356" t="s">
        <v>1775</v>
      </c>
      <c r="H284" s="29">
        <v>0</v>
      </c>
      <c r="I284" s="29"/>
      <c r="J284" s="29">
        <v>0</v>
      </c>
      <c r="K284" s="29">
        <v>81</v>
      </c>
      <c r="L284" s="29" t="s">
        <v>1777</v>
      </c>
      <c r="M284" s="2" t="str">
        <f t="shared" si="95"/>
        <v>'MliaRightObj3Z1Val',</v>
      </c>
      <c r="N284" s="2" t="str">
        <f t="shared" si="96"/>
        <v xml:space="preserve">          </v>
      </c>
      <c r="O284" s="2" t="str">
        <f t="shared" si="97"/>
        <v>'uint8',</v>
      </c>
      <c r="P284" s="2" t="str">
        <f t="shared" si="98"/>
        <v>0,</v>
      </c>
      <c r="Q284" s="2"/>
      <c r="R284" s="2" t="str">
        <f t="shared" si="106"/>
        <v>[0, 81],</v>
      </c>
      <c r="S284" s="2" t="str">
        <f t="shared" si="104"/>
        <v xml:space="preserve">       </v>
      </c>
      <c r="T284" s="4" t="str">
        <f t="shared" si="107"/>
        <v>'',</v>
      </c>
      <c r="U284" s="2" t="str">
        <f t="shared" si="105"/>
        <v xml:space="preserve">      </v>
      </c>
      <c r="V284" s="23" t="str">
        <f t="shared" si="108"/>
        <v>' Object_3 Vertical Value_1 ';</v>
      </c>
    </row>
    <row r="285" spans="2:22" x14ac:dyDescent="0.3">
      <c r="B285" s="422" t="s">
        <v>1738</v>
      </c>
      <c r="C285" s="364" t="s">
        <v>463</v>
      </c>
      <c r="D285" s="401" t="s">
        <v>2931</v>
      </c>
      <c r="E285" s="229" t="s">
        <v>529</v>
      </c>
      <c r="F285" s="356" t="s">
        <v>1776</v>
      </c>
      <c r="H285" s="29">
        <v>0</v>
      </c>
      <c r="I285" s="29"/>
      <c r="J285" s="29">
        <v>0</v>
      </c>
      <c r="K285" s="29">
        <v>321</v>
      </c>
      <c r="L285" s="29" t="s">
        <v>1777</v>
      </c>
      <c r="M285" s="2" t="str">
        <f t="shared" si="95"/>
        <v>'MliaRightObj3Y2Val',</v>
      </c>
      <c r="N285" s="2" t="str">
        <f t="shared" si="96"/>
        <v xml:space="preserve">          </v>
      </c>
      <c r="O285" s="2" t="str">
        <f t="shared" si="97"/>
        <v>'single',</v>
      </c>
      <c r="P285" s="2" t="str">
        <f t="shared" si="98"/>
        <v>0,</v>
      </c>
      <c r="Q285" s="2"/>
      <c r="R285" s="2" t="str">
        <f t="shared" si="106"/>
        <v>[0, 321],</v>
      </c>
      <c r="S285" s="2" t="str">
        <f t="shared" si="104"/>
        <v xml:space="preserve">      </v>
      </c>
      <c r="T285" s="4" t="str">
        <f t="shared" si="107"/>
        <v>'',</v>
      </c>
      <c r="U285" s="2" t="str">
        <f t="shared" si="105"/>
        <v xml:space="preserve">      </v>
      </c>
      <c r="V285" s="23" t="str">
        <f t="shared" si="108"/>
        <v>' Object_3 Horizontal Value_2 ';</v>
      </c>
    </row>
    <row r="286" spans="2:22" x14ac:dyDescent="0.3">
      <c r="B286" s="422" t="s">
        <v>1738</v>
      </c>
      <c r="C286" s="364" t="s">
        <v>464</v>
      </c>
      <c r="D286" s="401" t="s">
        <v>2932</v>
      </c>
      <c r="E286" s="229" t="s">
        <v>530</v>
      </c>
      <c r="F286" s="356" t="s">
        <v>1775</v>
      </c>
      <c r="H286" s="29">
        <v>0</v>
      </c>
      <c r="I286" s="29"/>
      <c r="J286" s="29">
        <v>0</v>
      </c>
      <c r="K286" s="29">
        <v>81</v>
      </c>
      <c r="L286" s="29" t="s">
        <v>1777</v>
      </c>
      <c r="M286" s="2" t="str">
        <f t="shared" si="95"/>
        <v>'MliaRightObj3Z2Val',</v>
      </c>
      <c r="N286" s="2" t="str">
        <f t="shared" si="96"/>
        <v xml:space="preserve">          </v>
      </c>
      <c r="O286" s="2" t="str">
        <f t="shared" si="97"/>
        <v>'uint8',</v>
      </c>
      <c r="P286" s="2" t="str">
        <f t="shared" si="98"/>
        <v>0,</v>
      </c>
      <c r="Q286" s="2"/>
      <c r="R286" s="2" t="str">
        <f t="shared" si="106"/>
        <v>[0, 81],</v>
      </c>
      <c r="S286" s="2" t="str">
        <f t="shared" si="104"/>
        <v xml:space="preserve">       </v>
      </c>
      <c r="T286" s="4" t="str">
        <f t="shared" si="107"/>
        <v>'',</v>
      </c>
      <c r="U286" s="2" t="str">
        <f t="shared" si="105"/>
        <v xml:space="preserve">      </v>
      </c>
      <c r="V286" s="23" t="str">
        <f t="shared" si="108"/>
        <v>' Object_3 Vertical  Value_2 ';</v>
      </c>
    </row>
    <row r="287" spans="2:22" x14ac:dyDescent="0.3">
      <c r="B287" s="422" t="s">
        <v>1738</v>
      </c>
      <c r="C287" s="364" t="s">
        <v>465</v>
      </c>
      <c r="D287" s="401" t="s">
        <v>2933</v>
      </c>
      <c r="E287" s="229" t="s">
        <v>531</v>
      </c>
      <c r="F287" s="356" t="s">
        <v>1776</v>
      </c>
      <c r="H287" s="29">
        <v>0</v>
      </c>
      <c r="I287" s="29"/>
      <c r="J287" s="29">
        <v>0</v>
      </c>
      <c r="K287" s="29">
        <v>321</v>
      </c>
      <c r="L287" s="29" t="s">
        <v>1777</v>
      </c>
      <c r="M287" s="2" t="str">
        <f t="shared" si="95"/>
        <v>'MliaRightObj4Y1Val',</v>
      </c>
      <c r="N287" s="2" t="str">
        <f t="shared" si="96"/>
        <v xml:space="preserve">          </v>
      </c>
      <c r="O287" s="2" t="str">
        <f t="shared" si="97"/>
        <v>'single',</v>
      </c>
      <c r="P287" s="2" t="str">
        <f t="shared" si="98"/>
        <v>0,</v>
      </c>
      <c r="Q287" s="2"/>
      <c r="R287" s="2" t="str">
        <f t="shared" si="106"/>
        <v>[0, 321],</v>
      </c>
      <c r="S287" s="2" t="str">
        <f t="shared" si="104"/>
        <v xml:space="preserve">      </v>
      </c>
      <c r="T287" s="4" t="str">
        <f t="shared" si="107"/>
        <v>'',</v>
      </c>
      <c r="U287" s="2" t="str">
        <f t="shared" si="105"/>
        <v xml:space="preserve">      </v>
      </c>
      <c r="V287" s="23" t="str">
        <f t="shared" si="108"/>
        <v>' Object_4 Horizontal Value_1 ';</v>
      </c>
    </row>
    <row r="288" spans="2:22" x14ac:dyDescent="0.3">
      <c r="B288" s="422" t="s">
        <v>1738</v>
      </c>
      <c r="C288" s="364" t="s">
        <v>466</v>
      </c>
      <c r="D288" s="401" t="s">
        <v>2934</v>
      </c>
      <c r="E288" s="229" t="s">
        <v>532</v>
      </c>
      <c r="F288" s="356" t="s">
        <v>1775</v>
      </c>
      <c r="H288" s="29">
        <v>0</v>
      </c>
      <c r="I288" s="29"/>
      <c r="J288" s="29">
        <v>0</v>
      </c>
      <c r="K288" s="29">
        <v>81</v>
      </c>
      <c r="L288" s="29" t="s">
        <v>1777</v>
      </c>
      <c r="M288" s="2" t="str">
        <f t="shared" si="95"/>
        <v>'MliaRightObj4Z1Val',</v>
      </c>
      <c r="N288" s="2" t="str">
        <f t="shared" si="96"/>
        <v xml:space="preserve">          </v>
      </c>
      <c r="O288" s="2" t="str">
        <f t="shared" si="97"/>
        <v>'uint8',</v>
      </c>
      <c r="P288" s="2" t="str">
        <f t="shared" si="98"/>
        <v>0,</v>
      </c>
      <c r="Q288" s="2"/>
      <c r="R288" s="2" t="str">
        <f t="shared" si="106"/>
        <v>[0, 81],</v>
      </c>
      <c r="S288" s="2" t="str">
        <f t="shared" si="104"/>
        <v xml:space="preserve">       </v>
      </c>
      <c r="T288" s="4" t="str">
        <f t="shared" si="107"/>
        <v>'',</v>
      </c>
      <c r="U288" s="2" t="str">
        <f t="shared" si="105"/>
        <v xml:space="preserve">      </v>
      </c>
      <c r="V288" s="23" t="str">
        <f t="shared" si="108"/>
        <v>' Object_4 Vertical Value_1 ';</v>
      </c>
    </row>
    <row r="289" spans="2:22" x14ac:dyDescent="0.3">
      <c r="B289" s="422" t="s">
        <v>1738</v>
      </c>
      <c r="C289" s="364" t="s">
        <v>467</v>
      </c>
      <c r="D289" s="401" t="s">
        <v>2935</v>
      </c>
      <c r="E289" s="229" t="s">
        <v>533</v>
      </c>
      <c r="F289" s="356" t="s">
        <v>1776</v>
      </c>
      <c r="H289" s="29">
        <v>0</v>
      </c>
      <c r="I289" s="29"/>
      <c r="J289" s="29">
        <v>0</v>
      </c>
      <c r="K289" s="29">
        <v>321</v>
      </c>
      <c r="L289" s="29" t="s">
        <v>1777</v>
      </c>
      <c r="M289" s="2" t="str">
        <f t="shared" ref="M289:M312" si="109">"'"&amp;C287&amp;"'"&amp;","</f>
        <v>'MliaRightObj4Y2Val',</v>
      </c>
      <c r="N289" s="2" t="str">
        <f t="shared" ref="N289:N313" si="110">REPT(" ", (31-LEN(M289)))</f>
        <v xml:space="preserve">          </v>
      </c>
      <c r="O289" s="2" t="str">
        <f t="shared" ref="O289:O312" si="111">"'"&amp;F287&amp;"',"</f>
        <v>'single',</v>
      </c>
      <c r="P289" s="2" t="str">
        <f t="shared" ref="P289:P313" si="112">"0,"</f>
        <v>0,</v>
      </c>
      <c r="Q289" s="2"/>
      <c r="R289" s="2" t="str">
        <f t="shared" si="106"/>
        <v>[0, 321],</v>
      </c>
      <c r="S289" s="2" t="str">
        <f t="shared" si="104"/>
        <v xml:space="preserve">      </v>
      </c>
      <c r="T289" s="4" t="str">
        <f t="shared" si="107"/>
        <v>'',</v>
      </c>
      <c r="U289" s="2" t="str">
        <f t="shared" si="105"/>
        <v xml:space="preserve">      </v>
      </c>
      <c r="V289" s="23" t="str">
        <f t="shared" si="108"/>
        <v>' Object_4 Horizontal Value_2 ';</v>
      </c>
    </row>
    <row r="290" spans="2:22" x14ac:dyDescent="0.3">
      <c r="B290" s="422" t="s">
        <v>1738</v>
      </c>
      <c r="C290" s="364" t="s">
        <v>468</v>
      </c>
      <c r="D290" s="401" t="s">
        <v>2936</v>
      </c>
      <c r="E290" s="229" t="s">
        <v>534</v>
      </c>
      <c r="F290" s="356" t="s">
        <v>1775</v>
      </c>
      <c r="H290" s="29">
        <v>0</v>
      </c>
      <c r="I290" s="29"/>
      <c r="J290" s="29">
        <v>0</v>
      </c>
      <c r="K290" s="29">
        <v>81</v>
      </c>
      <c r="L290" s="29" t="s">
        <v>1777</v>
      </c>
      <c r="M290" s="2" t="str">
        <f t="shared" si="109"/>
        <v>'MliaRightObj4Z2Val',</v>
      </c>
      <c r="N290" s="2" t="str">
        <f t="shared" si="110"/>
        <v xml:space="preserve">          </v>
      </c>
      <c r="O290" s="2" t="str">
        <f t="shared" si="111"/>
        <v>'uint8',</v>
      </c>
      <c r="P290" s="2" t="str">
        <f t="shared" si="112"/>
        <v>0,</v>
      </c>
      <c r="Q290" s="2"/>
      <c r="R290" s="2" t="str">
        <f t="shared" si="106"/>
        <v>[0, 81],</v>
      </c>
      <c r="S290" s="2" t="str">
        <f t="shared" si="104"/>
        <v xml:space="preserve">       </v>
      </c>
      <c r="T290" s="4" t="str">
        <f t="shared" si="107"/>
        <v>'',</v>
      </c>
      <c r="U290" s="2" t="str">
        <f t="shared" si="105"/>
        <v xml:space="preserve">      </v>
      </c>
      <c r="V290" s="23" t="str">
        <f t="shared" si="108"/>
        <v>' Object_4 Vertical  Value_2 ';</v>
      </c>
    </row>
    <row r="291" spans="2:22" x14ac:dyDescent="0.3">
      <c r="B291" s="422" t="s">
        <v>1738</v>
      </c>
      <c r="C291" s="364" t="s">
        <v>469</v>
      </c>
      <c r="D291" s="401" t="s">
        <v>2937</v>
      </c>
      <c r="E291" s="229" t="s">
        <v>535</v>
      </c>
      <c r="F291" s="356" t="s">
        <v>1776</v>
      </c>
      <c r="H291" s="29">
        <v>0</v>
      </c>
      <c r="I291" s="29"/>
      <c r="J291" s="29">
        <v>0</v>
      </c>
      <c r="K291" s="29">
        <v>321</v>
      </c>
      <c r="L291" s="29" t="s">
        <v>1777</v>
      </c>
      <c r="M291" s="2" t="str">
        <f t="shared" si="109"/>
        <v>'MliaRightObj5Y1Val',</v>
      </c>
      <c r="N291" s="2" t="str">
        <f t="shared" si="110"/>
        <v xml:space="preserve">          </v>
      </c>
      <c r="O291" s="2" t="str">
        <f t="shared" si="111"/>
        <v>'single',</v>
      </c>
      <c r="P291" s="2" t="str">
        <f t="shared" si="112"/>
        <v>0,</v>
      </c>
      <c r="Q291" s="2"/>
      <c r="R291" s="2" t="str">
        <f t="shared" si="106"/>
        <v>[0, 321],</v>
      </c>
      <c r="S291" s="2" t="str">
        <f t="shared" si="104"/>
        <v xml:space="preserve">      </v>
      </c>
      <c r="T291" s="4" t="str">
        <f t="shared" si="107"/>
        <v>'',</v>
      </c>
      <c r="U291" s="2" t="str">
        <f t="shared" si="105"/>
        <v xml:space="preserve">      </v>
      </c>
      <c r="V291" s="23" t="str">
        <f t="shared" si="108"/>
        <v>' Object_5 Horizontal Value_1 ';</v>
      </c>
    </row>
    <row r="292" spans="2:22" x14ac:dyDescent="0.3">
      <c r="B292" s="422" t="s">
        <v>1738</v>
      </c>
      <c r="C292" s="364" t="s">
        <v>470</v>
      </c>
      <c r="D292" s="401" t="s">
        <v>2938</v>
      </c>
      <c r="E292" s="229" t="s">
        <v>536</v>
      </c>
      <c r="F292" s="356" t="s">
        <v>1775</v>
      </c>
      <c r="H292" s="29">
        <v>0</v>
      </c>
      <c r="I292" s="29"/>
      <c r="J292" s="29">
        <v>0</v>
      </c>
      <c r="K292" s="29">
        <v>81</v>
      </c>
      <c r="L292" s="29" t="s">
        <v>1777</v>
      </c>
      <c r="M292" s="2" t="str">
        <f t="shared" si="109"/>
        <v>'MliaRightObj5Z1Val',</v>
      </c>
      <c r="N292" s="2" t="str">
        <f t="shared" si="110"/>
        <v xml:space="preserve">          </v>
      </c>
      <c r="O292" s="2" t="str">
        <f t="shared" si="111"/>
        <v>'uint8',</v>
      </c>
      <c r="P292" s="2" t="str">
        <f t="shared" si="112"/>
        <v>0,</v>
      </c>
      <c r="Q292" s="2"/>
      <c r="R292" s="2" t="str">
        <f t="shared" si="106"/>
        <v>[0, 81],</v>
      </c>
      <c r="S292" s="2" t="str">
        <f t="shared" si="104"/>
        <v xml:space="preserve">       </v>
      </c>
      <c r="T292" s="4" t="str">
        <f t="shared" si="107"/>
        <v>'',</v>
      </c>
      <c r="U292" s="2" t="str">
        <f t="shared" si="105"/>
        <v xml:space="preserve">      </v>
      </c>
      <c r="V292" s="23" t="str">
        <f t="shared" si="108"/>
        <v>' Object_5 Vertical Value_1 ';</v>
      </c>
    </row>
    <row r="293" spans="2:22" x14ac:dyDescent="0.3">
      <c r="B293" s="422" t="s">
        <v>1738</v>
      </c>
      <c r="C293" s="364" t="s">
        <v>471</v>
      </c>
      <c r="D293" s="401" t="s">
        <v>2939</v>
      </c>
      <c r="E293" s="229" t="s">
        <v>537</v>
      </c>
      <c r="F293" s="356" t="s">
        <v>1776</v>
      </c>
      <c r="H293" s="29">
        <v>0</v>
      </c>
      <c r="I293" s="29"/>
      <c r="J293" s="29">
        <v>0</v>
      </c>
      <c r="K293" s="29">
        <v>321</v>
      </c>
      <c r="L293" s="29" t="s">
        <v>1777</v>
      </c>
      <c r="M293" s="2" t="str">
        <f t="shared" si="109"/>
        <v>'MliaRightObj5Y2Val',</v>
      </c>
      <c r="N293" s="2" t="str">
        <f t="shared" si="110"/>
        <v xml:space="preserve">          </v>
      </c>
      <c r="O293" s="2" t="str">
        <f t="shared" si="111"/>
        <v>'single',</v>
      </c>
      <c r="P293" s="2" t="str">
        <f t="shared" si="112"/>
        <v>0,</v>
      </c>
      <c r="Q293" s="2"/>
      <c r="R293" s="2" t="str">
        <f t="shared" si="106"/>
        <v>[0, 321],</v>
      </c>
      <c r="S293" s="2" t="str">
        <f t="shared" si="104"/>
        <v xml:space="preserve">      </v>
      </c>
      <c r="T293" s="4" t="str">
        <f t="shared" si="107"/>
        <v>'',</v>
      </c>
      <c r="U293" s="2" t="str">
        <f t="shared" si="105"/>
        <v xml:space="preserve">      </v>
      </c>
      <c r="V293" s="23" t="str">
        <f t="shared" si="108"/>
        <v>' Object_5 Horizontal Value_2 ';</v>
      </c>
    </row>
    <row r="294" spans="2:22" x14ac:dyDescent="0.3">
      <c r="B294" s="422" t="s">
        <v>1738</v>
      </c>
      <c r="C294" s="364" t="s">
        <v>472</v>
      </c>
      <c r="D294" s="401" t="s">
        <v>2940</v>
      </c>
      <c r="E294" s="229" t="s">
        <v>538</v>
      </c>
      <c r="F294" s="356" t="s">
        <v>1775</v>
      </c>
      <c r="H294" s="29">
        <v>0</v>
      </c>
      <c r="I294" s="29"/>
      <c r="J294" s="29">
        <v>0</v>
      </c>
      <c r="K294" s="29">
        <v>81</v>
      </c>
      <c r="L294" s="29" t="s">
        <v>1777</v>
      </c>
      <c r="M294" s="2" t="str">
        <f t="shared" si="109"/>
        <v>'MliaRightObj5Z2Val',</v>
      </c>
      <c r="N294" s="2" t="str">
        <f t="shared" si="110"/>
        <v xml:space="preserve">          </v>
      </c>
      <c r="O294" s="2" t="str">
        <f t="shared" si="111"/>
        <v>'uint8',</v>
      </c>
      <c r="P294" s="2" t="str">
        <f t="shared" si="112"/>
        <v>0,</v>
      </c>
      <c r="Q294" s="2"/>
      <c r="R294" s="2" t="str">
        <f t="shared" si="106"/>
        <v>[0, 81],</v>
      </c>
      <c r="S294" s="2" t="str">
        <f t="shared" si="104"/>
        <v xml:space="preserve">       </v>
      </c>
      <c r="T294" s="4" t="str">
        <f t="shared" si="107"/>
        <v>'',</v>
      </c>
      <c r="U294" s="2" t="str">
        <f t="shared" si="105"/>
        <v xml:space="preserve">      </v>
      </c>
      <c r="V294" s="23" t="str">
        <f t="shared" si="108"/>
        <v>' Object_5 Vertical  Value_2 ';</v>
      </c>
    </row>
    <row r="295" spans="2:22" x14ac:dyDescent="0.3">
      <c r="B295" s="422" t="s">
        <v>1738</v>
      </c>
      <c r="C295" s="364" t="s">
        <v>473</v>
      </c>
      <c r="D295" s="401" t="s">
        <v>2941</v>
      </c>
      <c r="E295" s="229" t="s">
        <v>539</v>
      </c>
      <c r="F295" s="356" t="s">
        <v>1776</v>
      </c>
      <c r="H295" s="29">
        <v>0</v>
      </c>
      <c r="I295" s="29"/>
      <c r="J295" s="29">
        <v>0</v>
      </c>
      <c r="K295" s="29">
        <v>321</v>
      </c>
      <c r="L295" s="29" t="s">
        <v>1777</v>
      </c>
      <c r="M295" s="2" t="str">
        <f t="shared" si="109"/>
        <v>'MliaRightObj6Y1Val',</v>
      </c>
      <c r="N295" s="2" t="str">
        <f t="shared" si="110"/>
        <v xml:space="preserve">          </v>
      </c>
      <c r="O295" s="2" t="str">
        <f t="shared" si="111"/>
        <v>'single',</v>
      </c>
      <c r="P295" s="2" t="str">
        <f t="shared" si="112"/>
        <v>0,</v>
      </c>
      <c r="Q295" s="2"/>
      <c r="R295" s="2" t="str">
        <f t="shared" si="106"/>
        <v>[0, 321],</v>
      </c>
      <c r="S295" s="2" t="str">
        <f t="shared" si="104"/>
        <v xml:space="preserve">      </v>
      </c>
      <c r="T295" s="4" t="str">
        <f t="shared" si="107"/>
        <v>'',</v>
      </c>
      <c r="U295" s="2" t="str">
        <f t="shared" si="105"/>
        <v xml:space="preserve">      </v>
      </c>
      <c r="V295" s="23" t="str">
        <f t="shared" si="108"/>
        <v>' Object_6 Horizontal Value_1 ';</v>
      </c>
    </row>
    <row r="296" spans="2:22" x14ac:dyDescent="0.3">
      <c r="B296" s="422" t="s">
        <v>1738</v>
      </c>
      <c r="C296" s="364" t="s">
        <v>474</v>
      </c>
      <c r="D296" s="401" t="s">
        <v>2942</v>
      </c>
      <c r="E296" s="229" t="s">
        <v>540</v>
      </c>
      <c r="F296" s="356" t="s">
        <v>1775</v>
      </c>
      <c r="H296" s="29">
        <v>0</v>
      </c>
      <c r="I296" s="29"/>
      <c r="J296" s="29">
        <v>0</v>
      </c>
      <c r="K296" s="29">
        <v>81</v>
      </c>
      <c r="L296" s="29" t="s">
        <v>1777</v>
      </c>
      <c r="M296" s="2" t="str">
        <f t="shared" si="109"/>
        <v>'MliaRightObj6Z1Val',</v>
      </c>
      <c r="N296" s="2" t="str">
        <f t="shared" si="110"/>
        <v xml:space="preserve">          </v>
      </c>
      <c r="O296" s="2" t="str">
        <f t="shared" si="111"/>
        <v>'uint8',</v>
      </c>
      <c r="P296" s="2" t="str">
        <f t="shared" si="112"/>
        <v>0,</v>
      </c>
      <c r="Q296" s="2"/>
      <c r="R296" s="2" t="str">
        <f t="shared" si="106"/>
        <v>[0, 81],</v>
      </c>
      <c r="S296" s="2" t="str">
        <f t="shared" si="104"/>
        <v xml:space="preserve">       </v>
      </c>
      <c r="T296" s="4" t="str">
        <f t="shared" si="107"/>
        <v>'',</v>
      </c>
      <c r="U296" s="2" t="str">
        <f t="shared" si="105"/>
        <v xml:space="preserve">      </v>
      </c>
      <c r="V296" s="23" t="str">
        <f t="shared" si="108"/>
        <v>' Object_6 Vertical Value_1 ';</v>
      </c>
    </row>
    <row r="297" spans="2:22" x14ac:dyDescent="0.3">
      <c r="B297" s="422" t="s">
        <v>1738</v>
      </c>
      <c r="C297" s="364" t="s">
        <v>475</v>
      </c>
      <c r="D297" s="401" t="s">
        <v>2943</v>
      </c>
      <c r="E297" s="229" t="s">
        <v>541</v>
      </c>
      <c r="F297" s="356" t="s">
        <v>1776</v>
      </c>
      <c r="H297" s="29">
        <v>0</v>
      </c>
      <c r="I297" s="29"/>
      <c r="J297" s="29">
        <v>0</v>
      </c>
      <c r="K297" s="29">
        <v>321</v>
      </c>
      <c r="L297" s="29" t="s">
        <v>1777</v>
      </c>
      <c r="M297" s="2" t="str">
        <f t="shared" si="109"/>
        <v>'MliaRightObj6Y2Val',</v>
      </c>
      <c r="N297" s="2" t="str">
        <f t="shared" si="110"/>
        <v xml:space="preserve">          </v>
      </c>
      <c r="O297" s="2" t="str">
        <f t="shared" si="111"/>
        <v>'single',</v>
      </c>
      <c r="P297" s="2" t="str">
        <f t="shared" si="112"/>
        <v>0,</v>
      </c>
      <c r="Q297" s="2"/>
      <c r="R297" s="2" t="str">
        <f t="shared" si="106"/>
        <v>[0, 321],</v>
      </c>
      <c r="S297" s="2" t="str">
        <f t="shared" si="104"/>
        <v xml:space="preserve">      </v>
      </c>
      <c r="T297" s="4" t="str">
        <f t="shared" si="107"/>
        <v>'',</v>
      </c>
      <c r="U297" s="2" t="str">
        <f t="shared" si="105"/>
        <v xml:space="preserve">      </v>
      </c>
      <c r="V297" s="23" t="str">
        <f t="shared" si="108"/>
        <v>' Object_6 Horizontal Value_2 ';</v>
      </c>
    </row>
    <row r="298" spans="2:22" x14ac:dyDescent="0.3">
      <c r="B298" s="422" t="s">
        <v>1738</v>
      </c>
      <c r="C298" s="364" t="s">
        <v>476</v>
      </c>
      <c r="D298" s="401" t="s">
        <v>2944</v>
      </c>
      <c r="E298" s="229" t="s">
        <v>542</v>
      </c>
      <c r="F298" s="356" t="s">
        <v>1775</v>
      </c>
      <c r="H298" s="29">
        <v>0</v>
      </c>
      <c r="I298" s="29"/>
      <c r="J298" s="29">
        <v>0</v>
      </c>
      <c r="K298" s="29">
        <v>81</v>
      </c>
      <c r="L298" s="29" t="s">
        <v>1777</v>
      </c>
      <c r="M298" s="2" t="str">
        <f t="shared" si="109"/>
        <v>'MliaRightObj6Z2Val',</v>
      </c>
      <c r="N298" s="2" t="str">
        <f t="shared" si="110"/>
        <v xml:space="preserve">          </v>
      </c>
      <c r="O298" s="2" t="str">
        <f t="shared" si="111"/>
        <v>'uint8',</v>
      </c>
      <c r="P298" s="2" t="str">
        <f t="shared" si="112"/>
        <v>0,</v>
      </c>
      <c r="Q298" s="2"/>
      <c r="R298" s="2" t="str">
        <f t="shared" si="106"/>
        <v>[0, 81],</v>
      </c>
      <c r="S298" s="2" t="str">
        <f t="shared" si="104"/>
        <v xml:space="preserve">       </v>
      </c>
      <c r="T298" s="4" t="str">
        <f t="shared" si="107"/>
        <v>'',</v>
      </c>
      <c r="U298" s="2" t="str">
        <f t="shared" si="105"/>
        <v xml:space="preserve">      </v>
      </c>
      <c r="V298" s="23" t="str">
        <f t="shared" si="108"/>
        <v>' Object_6 Vertical  Value_2 ';</v>
      </c>
    </row>
    <row r="299" spans="2:22" x14ac:dyDescent="0.3">
      <c r="B299" s="422" t="s">
        <v>1738</v>
      </c>
      <c r="C299" s="364" t="s">
        <v>477</v>
      </c>
      <c r="D299" s="401" t="s">
        <v>2945</v>
      </c>
      <c r="E299" s="229" t="s">
        <v>543</v>
      </c>
      <c r="F299" s="356" t="s">
        <v>1776</v>
      </c>
      <c r="H299" s="29">
        <v>0</v>
      </c>
      <c r="I299" s="29"/>
      <c r="J299" s="29">
        <v>0</v>
      </c>
      <c r="K299" s="29">
        <v>321</v>
      </c>
      <c r="L299" s="29" t="s">
        <v>1777</v>
      </c>
      <c r="M299" s="2" t="str">
        <f t="shared" si="109"/>
        <v>'MliaRightObj7Y1Val',</v>
      </c>
      <c r="N299" s="2" t="str">
        <f t="shared" si="110"/>
        <v xml:space="preserve">          </v>
      </c>
      <c r="O299" s="2" t="str">
        <f t="shared" si="111"/>
        <v>'single',</v>
      </c>
      <c r="P299" s="2" t="str">
        <f t="shared" si="112"/>
        <v>0,</v>
      </c>
      <c r="Q299" s="2"/>
      <c r="R299" s="2" t="str">
        <f t="shared" si="106"/>
        <v>[0, 321],</v>
      </c>
      <c r="S299" s="2" t="str">
        <f t="shared" si="104"/>
        <v xml:space="preserve">      </v>
      </c>
      <c r="T299" s="4" t="str">
        <f t="shared" si="107"/>
        <v>'',</v>
      </c>
      <c r="U299" s="2" t="str">
        <f t="shared" si="105"/>
        <v xml:space="preserve">      </v>
      </c>
      <c r="V299" s="23" t="str">
        <f t="shared" si="108"/>
        <v>' Object_7 Horizontal Value_1 ';</v>
      </c>
    </row>
    <row r="300" spans="2:22" x14ac:dyDescent="0.3">
      <c r="B300" s="422" t="s">
        <v>1738</v>
      </c>
      <c r="C300" s="364" t="s">
        <v>478</v>
      </c>
      <c r="D300" s="401" t="s">
        <v>2946</v>
      </c>
      <c r="E300" s="229" t="s">
        <v>544</v>
      </c>
      <c r="F300" s="356" t="s">
        <v>1775</v>
      </c>
      <c r="H300" s="29">
        <v>0</v>
      </c>
      <c r="I300" s="29"/>
      <c r="J300" s="29">
        <v>0</v>
      </c>
      <c r="K300" s="29">
        <v>81</v>
      </c>
      <c r="L300" s="29" t="s">
        <v>1777</v>
      </c>
      <c r="M300" s="2" t="str">
        <f t="shared" si="109"/>
        <v>'MliaRightObj7Z1Val',</v>
      </c>
      <c r="N300" s="2" t="str">
        <f t="shared" si="110"/>
        <v xml:space="preserve">          </v>
      </c>
      <c r="O300" s="2" t="str">
        <f t="shared" si="111"/>
        <v>'uint8',</v>
      </c>
      <c r="P300" s="2" t="str">
        <f t="shared" si="112"/>
        <v>0,</v>
      </c>
      <c r="Q300" s="2"/>
      <c r="R300" s="2"/>
      <c r="S300" s="2"/>
      <c r="T300" s="4"/>
      <c r="U300" s="2"/>
      <c r="V300" s="23"/>
    </row>
    <row r="301" spans="2:22" x14ac:dyDescent="0.3">
      <c r="B301" s="422" t="s">
        <v>1738</v>
      </c>
      <c r="C301" s="364" t="s">
        <v>479</v>
      </c>
      <c r="D301" s="401" t="s">
        <v>2947</v>
      </c>
      <c r="E301" s="229" t="s">
        <v>545</v>
      </c>
      <c r="F301" s="356" t="s">
        <v>1776</v>
      </c>
      <c r="H301" s="29">
        <v>0</v>
      </c>
      <c r="I301" s="29"/>
      <c r="J301" s="29">
        <v>0</v>
      </c>
      <c r="K301" s="29">
        <v>321</v>
      </c>
      <c r="L301" s="29" t="s">
        <v>1777</v>
      </c>
      <c r="M301" s="2" t="str">
        <f t="shared" si="109"/>
        <v>'MliaRightObj7Y2Val',</v>
      </c>
      <c r="N301" s="2" t="str">
        <f t="shared" si="110"/>
        <v xml:space="preserve">          </v>
      </c>
      <c r="O301" s="2" t="str">
        <f t="shared" si="111"/>
        <v>'single',</v>
      </c>
      <c r="P301" s="2" t="str">
        <f t="shared" si="112"/>
        <v>0,</v>
      </c>
      <c r="Q301" s="2"/>
      <c r="R301" s="2" t="str">
        <f>"["&amp;J298&amp;", "&amp;LEFT(K298,7)&amp;"]"&amp;","</f>
        <v>[0, 81],</v>
      </c>
      <c r="S301" s="2" t="str">
        <f t="shared" si="104"/>
        <v xml:space="preserve">       </v>
      </c>
      <c r="T301" s="4" t="str">
        <f>IF(L298="[]","''",(IF(L298="-","''",L298)))&amp;","</f>
        <v>'',</v>
      </c>
      <c r="U301" s="2" t="str">
        <f t="shared" si="105"/>
        <v xml:space="preserve">      </v>
      </c>
      <c r="V301" s="23" t="str">
        <f>"'"&amp;IF(E298="[]","-"," "&amp;(CLEAN(E298))&amp;" ")&amp;"'"&amp;";"</f>
        <v>' Object_7 Vertical Value_1 ';</v>
      </c>
    </row>
    <row r="302" spans="2:22" x14ac:dyDescent="0.3">
      <c r="B302" s="422" t="s">
        <v>1738</v>
      </c>
      <c r="C302" s="364" t="s">
        <v>480</v>
      </c>
      <c r="D302" s="401" t="s">
        <v>2948</v>
      </c>
      <c r="E302" s="229" t="s">
        <v>546</v>
      </c>
      <c r="F302" s="356" t="s">
        <v>1775</v>
      </c>
      <c r="H302" s="29">
        <v>0</v>
      </c>
      <c r="I302" s="29"/>
      <c r="J302" s="29">
        <v>0</v>
      </c>
      <c r="K302" s="29">
        <v>81</v>
      </c>
      <c r="L302" s="29" t="s">
        <v>1777</v>
      </c>
      <c r="M302" s="2" t="str">
        <f t="shared" si="109"/>
        <v>'MliaRightObj7Z2Val',</v>
      </c>
      <c r="N302" s="2" t="str">
        <f t="shared" si="110"/>
        <v xml:space="preserve">          </v>
      </c>
      <c r="O302" s="2" t="str">
        <f t="shared" si="111"/>
        <v>'uint8',</v>
      </c>
      <c r="P302" s="2" t="str">
        <f t="shared" si="112"/>
        <v>0,</v>
      </c>
      <c r="Q302" s="2"/>
      <c r="R302" s="2" t="str">
        <f>"["&amp;J301&amp;", "&amp;LEFT(K301,7)&amp;"]"&amp;","</f>
        <v>[0, 321],</v>
      </c>
      <c r="S302" s="2" t="str">
        <f t="shared" si="104"/>
        <v xml:space="preserve">      </v>
      </c>
      <c r="T302" s="4" t="str">
        <f>IF(L301="[]","''",(IF(L301="-","''",L301)))&amp;","</f>
        <v>'',</v>
      </c>
      <c r="U302" s="2" t="str">
        <f t="shared" si="105"/>
        <v xml:space="preserve">      </v>
      </c>
      <c r="V302" s="23" t="str">
        <f>"'"&amp;IF(E301="[]","-"," "&amp;(CLEAN(E301))&amp;" ")&amp;"'"&amp;";"</f>
        <v>' Object_8 Horizontal Value_1 ';</v>
      </c>
    </row>
    <row r="303" spans="2:22" x14ac:dyDescent="0.3">
      <c r="B303" s="422" t="s">
        <v>1738</v>
      </c>
      <c r="C303" s="364" t="s">
        <v>481</v>
      </c>
      <c r="D303" s="401" t="s">
        <v>2949</v>
      </c>
      <c r="E303" s="229" t="s">
        <v>547</v>
      </c>
      <c r="F303" s="356" t="s">
        <v>1776</v>
      </c>
      <c r="H303" s="29">
        <v>0</v>
      </c>
      <c r="I303" s="29"/>
      <c r="J303" s="29">
        <v>0</v>
      </c>
      <c r="K303" s="29">
        <v>321</v>
      </c>
      <c r="L303" s="29" t="s">
        <v>1777</v>
      </c>
      <c r="M303" s="2" t="str">
        <f t="shared" si="109"/>
        <v>'MliaRightObj8Y1Val',</v>
      </c>
      <c r="N303" s="2" t="str">
        <f t="shared" si="110"/>
        <v xml:space="preserve">          </v>
      </c>
      <c r="O303" s="2" t="str">
        <f t="shared" si="111"/>
        <v>'single',</v>
      </c>
      <c r="P303" s="2" t="str">
        <f t="shared" si="112"/>
        <v>0,</v>
      </c>
      <c r="Q303" s="2"/>
      <c r="R303" s="2" t="e">
        <f>"["&amp;#REF!&amp;", "&amp;LEFT(#REF!,7)&amp;"]"&amp;","</f>
        <v>#REF!</v>
      </c>
      <c r="S303" s="2" t="e">
        <f t="shared" si="104"/>
        <v>#REF!</v>
      </c>
      <c r="T303" s="4" t="e">
        <f>IF(#REF!="[]","''",(IF(#REF!="-","''",#REF!)))&amp;","</f>
        <v>#REF!</v>
      </c>
      <c r="U303" s="2" t="e">
        <f t="shared" si="105"/>
        <v>#REF!</v>
      </c>
      <c r="V303" s="23" t="e">
        <f>"'"&amp;IF(#REF!="[]","-"," "&amp;(CLEAN(#REF!))&amp;" ")&amp;"'"&amp;";"</f>
        <v>#REF!</v>
      </c>
    </row>
    <row r="304" spans="2:22" x14ac:dyDescent="0.3">
      <c r="B304" s="422" t="s">
        <v>1738</v>
      </c>
      <c r="C304" s="364" t="s">
        <v>482</v>
      </c>
      <c r="D304" s="401" t="s">
        <v>2950</v>
      </c>
      <c r="E304" s="229" t="s">
        <v>548</v>
      </c>
      <c r="F304" s="356" t="s">
        <v>1775</v>
      </c>
      <c r="H304" s="29">
        <v>0</v>
      </c>
      <c r="I304" s="29"/>
      <c r="J304" s="29">
        <v>0</v>
      </c>
      <c r="K304" s="29">
        <v>81</v>
      </c>
      <c r="L304" s="29" t="s">
        <v>1777</v>
      </c>
      <c r="M304" s="2" t="str">
        <f t="shared" si="109"/>
        <v>'MliaRightObj8Z1Val',</v>
      </c>
      <c r="N304" s="2" t="str">
        <f t="shared" si="110"/>
        <v xml:space="preserve">          </v>
      </c>
      <c r="O304" s="2" t="str">
        <f t="shared" si="111"/>
        <v>'uint8',</v>
      </c>
      <c r="P304" s="2" t="str">
        <f t="shared" si="112"/>
        <v>0,</v>
      </c>
      <c r="Q304" s="2"/>
      <c r="R304" s="2" t="e">
        <f>"["&amp;#REF!&amp;", "&amp;LEFT(#REF!,7)&amp;"]"&amp;","</f>
        <v>#REF!</v>
      </c>
      <c r="S304" s="2" t="e">
        <f t="shared" si="104"/>
        <v>#REF!</v>
      </c>
      <c r="T304" s="4" t="e">
        <f>IF(#REF!="[]","''",(IF(#REF!="-","''",#REF!)))&amp;","</f>
        <v>#REF!</v>
      </c>
      <c r="U304" s="2" t="e">
        <f t="shared" si="105"/>
        <v>#REF!</v>
      </c>
      <c r="V304" s="23" t="e">
        <f>"'"&amp;IF(#REF!="[]","-"," "&amp;(CLEAN(#REF!))&amp;" ")&amp;"'"&amp;";"</f>
        <v>#REF!</v>
      </c>
    </row>
    <row r="305" spans="2:37" x14ac:dyDescent="0.3">
      <c r="B305" s="422" t="s">
        <v>1738</v>
      </c>
      <c r="C305" s="364" t="s">
        <v>483</v>
      </c>
      <c r="D305" s="401" t="s">
        <v>2951</v>
      </c>
      <c r="E305" s="229" t="s">
        <v>549</v>
      </c>
      <c r="F305" s="356" t="s">
        <v>1776</v>
      </c>
      <c r="H305" s="29">
        <v>0</v>
      </c>
      <c r="I305" s="29"/>
      <c r="J305" s="29">
        <v>0</v>
      </c>
      <c r="K305" s="29">
        <v>321</v>
      </c>
      <c r="L305" s="29" t="s">
        <v>1777</v>
      </c>
      <c r="M305" s="2" t="str">
        <f t="shared" si="109"/>
        <v>'MliaRightObj8Y2Val',</v>
      </c>
      <c r="N305" s="2" t="str">
        <f t="shared" si="110"/>
        <v xml:space="preserve">          </v>
      </c>
      <c r="O305" s="2" t="str">
        <f t="shared" si="111"/>
        <v>'single',</v>
      </c>
      <c r="P305" s="2" t="str">
        <f t="shared" si="112"/>
        <v>0,</v>
      </c>
      <c r="Q305" s="2"/>
      <c r="R305" s="2" t="str">
        <f>"["&amp;J303&amp;", "&amp;LEFT(K303,7)&amp;"]"&amp;","</f>
        <v>[0, 321],</v>
      </c>
      <c r="S305" s="2" t="str">
        <f t="shared" si="104"/>
        <v xml:space="preserve">      </v>
      </c>
      <c r="T305" s="4" t="str">
        <f>IF(L303="[]","''",(IF(L303="-","''",L303)))&amp;","</f>
        <v>'',</v>
      </c>
      <c r="U305" s="2" t="str">
        <f t="shared" si="105"/>
        <v xml:space="preserve">      </v>
      </c>
      <c r="V305" s="23" t="str">
        <f>"'"&amp;IF(E303="[]","-"," "&amp;(CLEAN(E303))&amp;" ")&amp;"'"&amp;";"</f>
        <v>' Object_8 Horizontal Value_2 ';</v>
      </c>
    </row>
    <row r="306" spans="2:37" s="8" customFormat="1" x14ac:dyDescent="0.3">
      <c r="B306" s="422" t="s">
        <v>1738</v>
      </c>
      <c r="C306" s="364" t="s">
        <v>484</v>
      </c>
      <c r="D306" s="401" t="s">
        <v>2952</v>
      </c>
      <c r="E306" s="229" t="s">
        <v>550</v>
      </c>
      <c r="F306" s="356" t="s">
        <v>1775</v>
      </c>
      <c r="G306" s="356"/>
      <c r="H306" s="29">
        <v>0</v>
      </c>
      <c r="I306" s="29"/>
      <c r="J306" s="29">
        <v>0</v>
      </c>
      <c r="K306" s="29">
        <v>81</v>
      </c>
      <c r="L306" s="29" t="s">
        <v>1777</v>
      </c>
      <c r="M306" s="2" t="str">
        <f t="shared" si="109"/>
        <v>'MliaRightObj8Z2Val',</v>
      </c>
      <c r="N306" s="2" t="str">
        <f t="shared" si="110"/>
        <v xml:space="preserve">          </v>
      </c>
      <c r="O306" s="2" t="str">
        <f t="shared" si="111"/>
        <v>'uint8',</v>
      </c>
      <c r="P306" s="2" t="str">
        <f t="shared" si="112"/>
        <v>0,</v>
      </c>
      <c r="Q306" s="1"/>
      <c r="R306" s="1" t="str">
        <f>"["&amp;J304&amp;", "&amp;LEFT(K304,7)&amp;"]"&amp;","</f>
        <v>[0, 81],</v>
      </c>
      <c r="S306" s="1"/>
      <c r="T306" s="13" t="str">
        <f>IF(L304="[]","''",(IF(L304="-","''",L304)))&amp;","</f>
        <v>'',</v>
      </c>
      <c r="U306" s="1"/>
      <c r="V306" s="26" t="str">
        <f>"'"&amp;IF(E304="[]","-"," "&amp;(CLEAN(E304))&amp;" ")&amp;"'"&amp;";"</f>
        <v>' Object_8 Vertical  Value_2 ';</v>
      </c>
    </row>
    <row r="307" spans="2:37" s="8" customFormat="1" x14ac:dyDescent="0.3">
      <c r="B307" s="422" t="s">
        <v>1738</v>
      </c>
      <c r="C307" s="364" t="s">
        <v>485</v>
      </c>
      <c r="D307" s="401" t="s">
        <v>2953</v>
      </c>
      <c r="E307" s="229" t="s">
        <v>551</v>
      </c>
      <c r="F307" s="356" t="s">
        <v>1776</v>
      </c>
      <c r="G307" s="356"/>
      <c r="H307" s="29">
        <v>0</v>
      </c>
      <c r="I307" s="29"/>
      <c r="J307" s="29">
        <v>0</v>
      </c>
      <c r="K307" s="29">
        <v>321</v>
      </c>
      <c r="L307" s="29" t="s">
        <v>1777</v>
      </c>
      <c r="M307" s="2" t="str">
        <f t="shared" si="109"/>
        <v>'MliaRightObj9Y1Val',</v>
      </c>
      <c r="N307" s="2" t="str">
        <f t="shared" si="110"/>
        <v xml:space="preserve">          </v>
      </c>
      <c r="O307" s="2" t="str">
        <f t="shared" si="111"/>
        <v>'single',</v>
      </c>
      <c r="P307" s="2" t="str">
        <f t="shared" si="112"/>
        <v>0,</v>
      </c>
      <c r="Q307" s="1"/>
      <c r="R307" s="1" t="str">
        <f>"["&amp;J305&amp;", "&amp;LEFT(K305,7)&amp;"]"&amp;","</f>
        <v>[0, 321],</v>
      </c>
      <c r="S307" s="1"/>
      <c r="T307" s="13" t="str">
        <f>IF(L305="[]","''",(IF(L305="-","''",L305)))&amp;","</f>
        <v>'',</v>
      </c>
      <c r="U307" s="1"/>
      <c r="V307" s="26" t="str">
        <f>"'"&amp;IF(E305="[]","-"," "&amp;(CLEAN(E305))&amp;" ")&amp;"'"&amp;";"</f>
        <v>' Object_9 Horizontal Value_1 ';</v>
      </c>
    </row>
    <row r="308" spans="2:37" ht="15.6" customHeight="1" x14ac:dyDescent="0.3">
      <c r="B308" s="422" t="s">
        <v>1738</v>
      </c>
      <c r="C308" s="364" t="s">
        <v>486</v>
      </c>
      <c r="D308" s="401" t="s">
        <v>2954</v>
      </c>
      <c r="E308" s="229" t="s">
        <v>552</v>
      </c>
      <c r="F308" s="356" t="s">
        <v>1775</v>
      </c>
      <c r="H308" s="29">
        <v>0</v>
      </c>
      <c r="I308" s="29"/>
      <c r="J308" s="29">
        <v>0</v>
      </c>
      <c r="K308" s="29">
        <v>81</v>
      </c>
      <c r="L308" s="29" t="s">
        <v>1777</v>
      </c>
      <c r="M308" s="2" t="str">
        <f t="shared" si="109"/>
        <v>'MliaRightObj9Z1Val',</v>
      </c>
      <c r="N308" s="2" t="str">
        <f t="shared" si="110"/>
        <v xml:space="preserve">          </v>
      </c>
      <c r="O308" s="2" t="str">
        <f t="shared" si="111"/>
        <v>'uint8',</v>
      </c>
      <c r="P308" s="2" t="str">
        <f t="shared" si="112"/>
        <v>0,</v>
      </c>
      <c r="R308" s="2" t="e">
        <f>"["&amp;#REF!&amp;", "&amp;LEFT(#REF!,7)&amp;"]"&amp;","</f>
        <v>#REF!</v>
      </c>
      <c r="T308" s="4" t="e">
        <f>IF(#REF!="[]","''",(IF(#REF!="-","''",#REF!)))&amp;","</f>
        <v>#REF!</v>
      </c>
      <c r="V308" s="23" t="e">
        <f>"'"&amp;IF(#REF!="[]","-"," "&amp;(CLEAN(#REF!))&amp;" ")&amp;"'"&amp;";"</f>
        <v>#REF!</v>
      </c>
    </row>
    <row r="309" spans="2:37" x14ac:dyDescent="0.3">
      <c r="B309" s="422" t="s">
        <v>1738</v>
      </c>
      <c r="C309" s="364" t="s">
        <v>487</v>
      </c>
      <c r="D309" s="401" t="s">
        <v>2955</v>
      </c>
      <c r="E309" s="229" t="s">
        <v>553</v>
      </c>
      <c r="F309" s="356" t="s">
        <v>1776</v>
      </c>
      <c r="H309" s="29">
        <v>0</v>
      </c>
      <c r="I309" s="29"/>
      <c r="J309" s="29">
        <v>0</v>
      </c>
      <c r="K309" s="29">
        <v>321</v>
      </c>
      <c r="L309" s="29" t="s">
        <v>1777</v>
      </c>
      <c r="M309" s="2" t="str">
        <f t="shared" si="109"/>
        <v>'MliaRightObj9Y2Val',</v>
      </c>
      <c r="N309" s="2" t="str">
        <f t="shared" si="110"/>
        <v xml:space="preserve">          </v>
      </c>
      <c r="O309" s="2" t="str">
        <f t="shared" si="111"/>
        <v>'single',</v>
      </c>
      <c r="P309" s="2" t="str">
        <f t="shared" si="112"/>
        <v>0,</v>
      </c>
      <c r="R309" s="2" t="e">
        <f>"["&amp;#REF!&amp;", "&amp;LEFT(#REF!,7)&amp;"]"&amp;","</f>
        <v>#REF!</v>
      </c>
      <c r="T309" s="4" t="e">
        <f>IF(#REF!="[]","''",(IF(#REF!="-","''",#REF!)))&amp;","</f>
        <v>#REF!</v>
      </c>
      <c r="V309" s="23" t="e">
        <f>"'"&amp;IF(#REF!="[]","-"," "&amp;(CLEAN(#REF!))&amp;" ")&amp;"'"&amp;";"</f>
        <v>#REF!</v>
      </c>
    </row>
    <row r="310" spans="2:37" x14ac:dyDescent="0.3">
      <c r="B310" s="422" t="s">
        <v>1738</v>
      </c>
      <c r="C310" s="364" t="s">
        <v>488</v>
      </c>
      <c r="D310" s="401" t="s">
        <v>2956</v>
      </c>
      <c r="E310" s="229" t="s">
        <v>554</v>
      </c>
      <c r="F310" s="356" t="s">
        <v>1775</v>
      </c>
      <c r="H310" s="29">
        <v>0</v>
      </c>
      <c r="I310" s="29"/>
      <c r="J310" s="29">
        <v>0</v>
      </c>
      <c r="K310" s="29">
        <v>81</v>
      </c>
      <c r="L310" s="29" t="s">
        <v>1777</v>
      </c>
      <c r="M310" s="2" t="str">
        <f t="shared" si="109"/>
        <v>'MliaRightObj9Z2Val',</v>
      </c>
      <c r="N310" s="2" t="str">
        <f t="shared" si="110"/>
        <v xml:space="preserve">          </v>
      </c>
      <c r="O310" s="2" t="str">
        <f t="shared" si="111"/>
        <v>'uint8',</v>
      </c>
      <c r="P310" s="2" t="str">
        <f t="shared" si="112"/>
        <v>0,</v>
      </c>
      <c r="R310" s="2" t="e">
        <f>"["&amp;#REF!&amp;", "&amp;LEFT(#REF!,7)&amp;"]"&amp;","</f>
        <v>#REF!</v>
      </c>
      <c r="T310" s="4" t="e">
        <f>IF(#REF!="[]","''",(IF(#REF!="-","''",#REF!)))&amp;","</f>
        <v>#REF!</v>
      </c>
      <c r="V310" s="23" t="e">
        <f>"'"&amp;IF(#REF!="[]","-"," "&amp;(CLEAN(#REF!))&amp;" ")&amp;"'"&amp;";"</f>
        <v>#REF!</v>
      </c>
    </row>
    <row r="311" spans="2:37" x14ac:dyDescent="0.3">
      <c r="B311" s="422" t="s">
        <v>1738</v>
      </c>
      <c r="C311" s="364" t="s">
        <v>489</v>
      </c>
      <c r="D311" s="401" t="s">
        <v>2957</v>
      </c>
      <c r="E311" s="229" t="s">
        <v>555</v>
      </c>
      <c r="F311" s="356" t="s">
        <v>1776</v>
      </c>
      <c r="H311" s="29">
        <v>0</v>
      </c>
      <c r="I311" s="29"/>
      <c r="J311" s="29">
        <v>0</v>
      </c>
      <c r="K311" s="29">
        <v>321</v>
      </c>
      <c r="L311" s="29" t="s">
        <v>1777</v>
      </c>
      <c r="M311" s="2" t="str">
        <f t="shared" si="109"/>
        <v>'MliaRightObj10Y1Val',</v>
      </c>
      <c r="N311" s="2" t="str">
        <f t="shared" si="110"/>
        <v xml:space="preserve">         </v>
      </c>
      <c r="O311" s="2" t="str">
        <f t="shared" si="111"/>
        <v>'single',</v>
      </c>
      <c r="P311" s="2" t="str">
        <f t="shared" si="112"/>
        <v>0,</v>
      </c>
      <c r="R311" s="2" t="e">
        <f>"["&amp;#REF!&amp;", "&amp;LEFT(#REF!,7)&amp;"]"&amp;","</f>
        <v>#REF!</v>
      </c>
      <c r="T311" s="4" t="e">
        <f>IF(#REF!="[]","''",(IF(#REF!="-","''",#REF!)))&amp;","</f>
        <v>#REF!</v>
      </c>
      <c r="V311" s="23" t="e">
        <f>"'"&amp;IF(#REF!="[]","-"," "&amp;(CLEAN(#REF!))&amp;" ")&amp;"'"&amp;";"</f>
        <v>#REF!</v>
      </c>
    </row>
    <row r="312" spans="2:37" x14ac:dyDescent="0.3">
      <c r="B312" s="422" t="s">
        <v>1738</v>
      </c>
      <c r="C312" s="364" t="s">
        <v>490</v>
      </c>
      <c r="D312" s="401" t="s">
        <v>2958</v>
      </c>
      <c r="E312" s="229" t="s">
        <v>556</v>
      </c>
      <c r="F312" s="356" t="s">
        <v>1775</v>
      </c>
      <c r="H312" s="29">
        <v>0</v>
      </c>
      <c r="I312" s="29"/>
      <c r="J312" s="29">
        <v>0</v>
      </c>
      <c r="K312" s="29">
        <v>81</v>
      </c>
      <c r="L312" s="29" t="s">
        <v>1777</v>
      </c>
      <c r="M312" s="2" t="str">
        <f t="shared" si="109"/>
        <v>'MliaRightObj10Z1Val',</v>
      </c>
      <c r="N312" s="2" t="str">
        <f t="shared" si="110"/>
        <v xml:space="preserve">         </v>
      </c>
      <c r="O312" s="2" t="str">
        <f t="shared" si="111"/>
        <v>'uint8',</v>
      </c>
      <c r="P312" s="2" t="str">
        <f t="shared" si="112"/>
        <v>0,</v>
      </c>
      <c r="R312" s="2" t="e">
        <f>"["&amp;#REF!&amp;", "&amp;LEFT(#REF!,7)&amp;"]"&amp;","</f>
        <v>#REF!</v>
      </c>
      <c r="T312" s="4" t="e">
        <f>IF(#REF!="[]","''",(IF(#REF!="-","''",#REF!)))&amp;","</f>
        <v>#REF!</v>
      </c>
      <c r="V312" s="23" t="e">
        <f>"'"&amp;IF(#REF!="[]","-"," "&amp;(CLEAN(#REF!))&amp;" ")&amp;"'"&amp;";"</f>
        <v>#REF!</v>
      </c>
    </row>
    <row r="313" spans="2:37" x14ac:dyDescent="0.3">
      <c r="B313" s="422" t="s">
        <v>1739</v>
      </c>
      <c r="C313" s="364" t="s">
        <v>491</v>
      </c>
      <c r="D313" s="401" t="s">
        <v>2959</v>
      </c>
      <c r="E313" s="229" t="s">
        <v>557</v>
      </c>
      <c r="F313" s="356" t="s">
        <v>1775</v>
      </c>
      <c r="H313" s="29">
        <v>0</v>
      </c>
      <c r="I313" s="29"/>
      <c r="J313" s="29">
        <v>0</v>
      </c>
      <c r="K313" s="29">
        <v>65</v>
      </c>
      <c r="L313" s="29" t="s">
        <v>1777</v>
      </c>
      <c r="M313" s="2" t="str">
        <f>"'"&amp;C312&amp;"'"&amp;","</f>
        <v>'MliaRightObj10Z2Val',</v>
      </c>
      <c r="N313" s="2" t="str">
        <f t="shared" si="110"/>
        <v xml:space="preserve">         </v>
      </c>
      <c r="O313" s="2" t="str">
        <f>"'"&amp;F312&amp;"',"</f>
        <v>'uint8',</v>
      </c>
      <c r="P313" s="2" t="str">
        <f t="shared" si="112"/>
        <v>0,</v>
      </c>
      <c r="R313" s="2" t="str">
        <f>"["&amp;J311&amp;", "&amp;LEFT(K311,7)&amp;"]"&amp;","</f>
        <v>[0, 321],</v>
      </c>
      <c r="T313" s="4" t="str">
        <f t="shared" ref="T313:T315" si="113">IF(L311="[]","''",(IF(L311="-","''",L311)))&amp;","</f>
        <v>'',</v>
      </c>
      <c r="V313" s="23" t="str">
        <f>"'"&amp;IF(E311="[]","-"," "&amp;(CLEAN(E311))&amp;" ")&amp;"'"&amp;";"</f>
        <v>' Object_10 Horizontal Value_2 ';</v>
      </c>
    </row>
    <row r="314" spans="2:37" x14ac:dyDescent="0.3">
      <c r="B314" s="422" t="s">
        <v>1739</v>
      </c>
      <c r="C314" s="364" t="s">
        <v>492</v>
      </c>
      <c r="D314" s="401" t="s">
        <v>2960</v>
      </c>
      <c r="E314" s="229" t="s">
        <v>558</v>
      </c>
      <c r="F314" s="356" t="s">
        <v>1775</v>
      </c>
      <c r="H314" s="29">
        <v>0</v>
      </c>
      <c r="I314" s="29"/>
      <c r="J314" s="29">
        <v>0</v>
      </c>
      <c r="K314" s="29">
        <v>7</v>
      </c>
      <c r="L314" s="29" t="s">
        <v>1777</v>
      </c>
      <c r="M314" s="1" t="str">
        <f>"    %"&amp;B313</f>
        <v xml:space="preserve">    %DASCU_Proj</v>
      </c>
      <c r="N314" s="1"/>
      <c r="O314" s="2"/>
      <c r="P314" s="1"/>
      <c r="R314" s="2" t="str">
        <f>"["&amp;J312&amp;", "&amp;LEFT(K312,7)&amp;"]"&amp;","</f>
        <v>[0, 81],</v>
      </c>
      <c r="T314" s="4" t="str">
        <f t="shared" si="113"/>
        <v>'',</v>
      </c>
      <c r="V314" s="23" t="str">
        <f>"'"&amp;IF(E312="[]","-"," "&amp;(CLEAN(E312))&amp;" ")&amp;"'"&amp;";"</f>
        <v>' Object_10 Vertical  Value_2 ';</v>
      </c>
    </row>
    <row r="315" spans="2:37" x14ac:dyDescent="0.3">
      <c r="B315" s="422" t="s">
        <v>1739</v>
      </c>
      <c r="C315" s="364" t="s">
        <v>493</v>
      </c>
      <c r="D315" s="401" t="s">
        <v>2961</v>
      </c>
      <c r="E315" s="229" t="s">
        <v>559</v>
      </c>
      <c r="F315" s="356" t="s">
        <v>1775</v>
      </c>
      <c r="H315" s="29">
        <v>0</v>
      </c>
      <c r="I315" s="29"/>
      <c r="J315" s="29">
        <v>0</v>
      </c>
      <c r="K315" s="29">
        <v>15</v>
      </c>
      <c r="L315" s="29" t="s">
        <v>1777</v>
      </c>
      <c r="M315" s="2" t="str">
        <f t="shared" ref="M315:M328" si="114">"'"&amp;C313&amp;"'"&amp;","</f>
        <v>'MliaRightProjSlot1Req',</v>
      </c>
      <c r="N315" s="2" t="str">
        <f t="shared" ref="N315:N328" si="115">REPT(" ", (31-LEN(M315)))</f>
        <v xml:space="preserve">       </v>
      </c>
      <c r="O315" s="2" t="str">
        <f t="shared" ref="O315:O328" si="116">"'"&amp;F313&amp;"',"</f>
        <v>'uint8',</v>
      </c>
      <c r="P315" s="2" t="str">
        <f t="shared" ref="P315:P328" si="117">"0,"</f>
        <v>0,</v>
      </c>
      <c r="R315" s="2" t="str">
        <f>"["&amp;J313&amp;", "&amp;LEFT(K313,7)&amp;"]"&amp;","</f>
        <v>[0, 65],</v>
      </c>
      <c r="T315" s="4" t="str">
        <f t="shared" si="113"/>
        <v>'',</v>
      </c>
      <c r="V315" s="23" t="str">
        <f>"'"&amp;IF(E313="[]","-"," "&amp;(CLEAN(E313))&amp;" ")&amp;"'"&amp;";"</f>
        <v>' Slot_1 Projection Control Signal ';</v>
      </c>
    </row>
    <row r="316" spans="2:37" s="108" customFormat="1" x14ac:dyDescent="0.3">
      <c r="B316" s="422" t="s">
        <v>1739</v>
      </c>
      <c r="C316" s="364" t="s">
        <v>494</v>
      </c>
      <c r="D316" s="401" t="s">
        <v>2962</v>
      </c>
      <c r="E316" s="229" t="s">
        <v>560</v>
      </c>
      <c r="F316" s="356" t="s">
        <v>1775</v>
      </c>
      <c r="G316" s="356"/>
      <c r="H316" s="29">
        <v>0</v>
      </c>
      <c r="I316" s="29"/>
      <c r="J316" s="29">
        <v>0</v>
      </c>
      <c r="K316" s="29">
        <v>7</v>
      </c>
      <c r="L316" s="29" t="s">
        <v>1777</v>
      </c>
      <c r="M316" s="2" t="str">
        <f t="shared" si="114"/>
        <v>'MliaRightProjBrightSlot1Req',</v>
      </c>
      <c r="N316" s="2" t="str">
        <f t="shared" si="115"/>
        <v xml:space="preserve"> </v>
      </c>
      <c r="O316" s="2" t="str">
        <f t="shared" si="116"/>
        <v>'uint8',</v>
      </c>
      <c r="P316" s="2" t="str">
        <f t="shared" si="117"/>
        <v>0,</v>
      </c>
      <c r="Q316" s="8"/>
      <c r="R316" s="1" t="e">
        <f>"["&amp;#REF!&amp;", "&amp;LEFT(#REF!,7)&amp;"]"&amp;","</f>
        <v>#REF!</v>
      </c>
      <c r="S316" s="8"/>
      <c r="T316" s="13" t="e">
        <f>IF(#REF!="[]","''",(IF(#REF!="-","''",#REF!)))&amp;","</f>
        <v>#REF!</v>
      </c>
      <c r="U316" s="8"/>
      <c r="V316" s="26" t="e">
        <f>"'"&amp;IF(#REF!="[]","-"," "&amp;(CLEAN(#REF!))&amp;" ")&amp;"'"&amp;";"</f>
        <v>#REF!</v>
      </c>
      <c r="W316" s="8"/>
      <c r="X316" s="8"/>
      <c r="Y316" s="8"/>
      <c r="Z316" s="8"/>
      <c r="AA316" s="8"/>
      <c r="AB316" s="8"/>
      <c r="AC316" s="8"/>
      <c r="AD316" s="8"/>
      <c r="AE316" s="8"/>
      <c r="AF316" s="8"/>
      <c r="AG316" s="8"/>
      <c r="AH316" s="8"/>
      <c r="AI316" s="8"/>
      <c r="AJ316" s="8"/>
      <c r="AK316" s="8"/>
    </row>
    <row r="317" spans="2:37" s="108" customFormat="1" x14ac:dyDescent="0.3">
      <c r="B317" s="422" t="s">
        <v>1739</v>
      </c>
      <c r="C317" s="364" t="s">
        <v>495</v>
      </c>
      <c r="D317" s="401" t="s">
        <v>2963</v>
      </c>
      <c r="E317" s="229" t="s">
        <v>561</v>
      </c>
      <c r="F317" s="356" t="s">
        <v>1775</v>
      </c>
      <c r="G317" s="356"/>
      <c r="H317" s="29">
        <v>0</v>
      </c>
      <c r="I317" s="29"/>
      <c r="J317" s="29">
        <v>0</v>
      </c>
      <c r="K317" s="29">
        <v>7</v>
      </c>
      <c r="L317" s="29" t="s">
        <v>1777</v>
      </c>
      <c r="M317" s="2" t="str">
        <f t="shared" si="114"/>
        <v>'MliaRightProjSlot2Req',</v>
      </c>
      <c r="N317" s="2" t="str">
        <f t="shared" si="115"/>
        <v xml:space="preserve">       </v>
      </c>
      <c r="O317" s="2" t="str">
        <f t="shared" si="116"/>
        <v>'uint8',</v>
      </c>
      <c r="P317" s="2" t="str">
        <f t="shared" si="117"/>
        <v>0,</v>
      </c>
      <c r="Q317" s="8"/>
      <c r="R317" s="1" t="e">
        <f>"["&amp;#REF!&amp;", "&amp;LEFT(#REF!,7)&amp;"]"&amp;","</f>
        <v>#REF!</v>
      </c>
      <c r="S317" s="8"/>
      <c r="T317" s="13" t="e">
        <f>IF(#REF!="[]","''",(IF(#REF!="-","''",#REF!)))&amp;","</f>
        <v>#REF!</v>
      </c>
      <c r="U317" s="8"/>
      <c r="V317" s="26" t="e">
        <f>"'"&amp;IF(#REF!="[]","-"," "&amp;(CLEAN(#REF!))&amp;" ")&amp;"'"&amp;";"</f>
        <v>#REF!</v>
      </c>
      <c r="W317" s="8"/>
      <c r="X317" s="8"/>
      <c r="Y317" s="8"/>
      <c r="Z317" s="8"/>
      <c r="AA317" s="8"/>
      <c r="AB317" s="8"/>
      <c r="AC317" s="8"/>
      <c r="AD317" s="8"/>
      <c r="AE317" s="8"/>
      <c r="AF317" s="8"/>
      <c r="AG317" s="8"/>
      <c r="AH317" s="8"/>
      <c r="AI317" s="8"/>
      <c r="AJ317" s="8"/>
      <c r="AK317" s="8"/>
    </row>
    <row r="318" spans="2:37" x14ac:dyDescent="0.3">
      <c r="B318" s="422" t="s">
        <v>1739</v>
      </c>
      <c r="C318" s="364" t="s">
        <v>496</v>
      </c>
      <c r="D318" s="401" t="s">
        <v>2964</v>
      </c>
      <c r="E318" s="229" t="s">
        <v>562</v>
      </c>
      <c r="F318" s="356" t="s">
        <v>1775</v>
      </c>
      <c r="H318" s="29">
        <v>0</v>
      </c>
      <c r="I318" s="29"/>
      <c r="J318" s="29">
        <v>0</v>
      </c>
      <c r="K318" s="29">
        <v>7</v>
      </c>
      <c r="L318" s="29" t="s">
        <v>1777</v>
      </c>
      <c r="M318" s="2" t="str">
        <f t="shared" si="114"/>
        <v>'MliaRightProjBrightSlot2Req',</v>
      </c>
      <c r="N318" s="2" t="str">
        <f t="shared" si="115"/>
        <v xml:space="preserve"> </v>
      </c>
      <c r="O318" s="2" t="str">
        <f t="shared" si="116"/>
        <v>'uint8',</v>
      </c>
      <c r="P318" s="2" t="str">
        <f t="shared" si="117"/>
        <v>0,</v>
      </c>
      <c r="R318" s="2" t="e">
        <f>"["&amp;#REF!&amp;", "&amp;LEFT(#REF!,7)&amp;"]"&amp;","</f>
        <v>#REF!</v>
      </c>
      <c r="T318" s="4" t="e">
        <f>IF(#REF!="[]","''",(IF(#REF!="-","''",#REF!)))&amp;","</f>
        <v>#REF!</v>
      </c>
      <c r="V318" s="23" t="e">
        <f>"'"&amp;IF(#REF!="[]","-"," "&amp;(CLEAN(#REF!))&amp;" ")&amp;"'"&amp;";"</f>
        <v>#REF!</v>
      </c>
    </row>
    <row r="319" spans="2:37" x14ac:dyDescent="0.3">
      <c r="B319" s="422" t="s">
        <v>1739</v>
      </c>
      <c r="C319" s="364" t="s">
        <v>497</v>
      </c>
      <c r="D319" s="401" t="s">
        <v>2965</v>
      </c>
      <c r="E319" s="229" t="s">
        <v>563</v>
      </c>
      <c r="F319" s="356" t="s">
        <v>1775</v>
      </c>
      <c r="H319" s="29">
        <v>0</v>
      </c>
      <c r="I319" s="29"/>
      <c r="J319" s="29">
        <v>0</v>
      </c>
      <c r="K319" s="29">
        <v>7</v>
      </c>
      <c r="L319" s="29" t="s">
        <v>1777</v>
      </c>
      <c r="M319" s="2" t="str">
        <f t="shared" si="114"/>
        <v>'MliaRightProjSlot3Req',</v>
      </c>
      <c r="N319" s="2" t="str">
        <f t="shared" si="115"/>
        <v xml:space="preserve">       </v>
      </c>
      <c r="O319" s="2" t="str">
        <f t="shared" si="116"/>
        <v>'uint8',</v>
      </c>
      <c r="P319" s="2" t="str">
        <f t="shared" si="117"/>
        <v>0,</v>
      </c>
      <c r="R319" s="2" t="e">
        <f>"["&amp;#REF!&amp;", "&amp;LEFT(#REF!,7)&amp;"]"&amp;","</f>
        <v>#REF!</v>
      </c>
      <c r="T319" s="4" t="e">
        <f>IF(#REF!="[]","''",(IF(#REF!="-","''",#REF!)))&amp;","</f>
        <v>#REF!</v>
      </c>
      <c r="V319" s="23" t="e">
        <f>"'"&amp;IF(#REF!="[]","-"," "&amp;(CLEAN(#REF!))&amp;" ")&amp;"'"&amp;";"</f>
        <v>#REF!</v>
      </c>
    </row>
    <row r="320" spans="2:37" x14ac:dyDescent="0.3">
      <c r="B320" s="422" t="s">
        <v>1739</v>
      </c>
      <c r="C320" s="364" t="s">
        <v>498</v>
      </c>
      <c r="D320" s="401" t="s">
        <v>2966</v>
      </c>
      <c r="E320" s="229" t="s">
        <v>564</v>
      </c>
      <c r="F320" s="356" t="s">
        <v>1775</v>
      </c>
      <c r="H320" s="29">
        <v>0</v>
      </c>
      <c r="I320" s="29"/>
      <c r="J320" s="29">
        <v>0</v>
      </c>
      <c r="K320" s="29">
        <v>7</v>
      </c>
      <c r="L320" s="29" t="s">
        <v>1777</v>
      </c>
      <c r="M320" s="2" t="str">
        <f t="shared" si="114"/>
        <v>'MliaRightProjBrightSlot3Req',</v>
      </c>
      <c r="N320" s="2" t="str">
        <f t="shared" si="115"/>
        <v xml:space="preserve"> </v>
      </c>
      <c r="O320" s="2" t="str">
        <f t="shared" si="116"/>
        <v>'uint8',</v>
      </c>
      <c r="P320" s="2" t="str">
        <f t="shared" si="117"/>
        <v>0,</v>
      </c>
      <c r="R320" s="2" t="e">
        <f>"["&amp;#REF!&amp;", "&amp;LEFT(#REF!,7)&amp;"]"&amp;","</f>
        <v>#REF!</v>
      </c>
      <c r="T320" s="4" t="e">
        <f>IF(#REF!="[]","''",(IF(#REF!="-","''",#REF!)))&amp;","</f>
        <v>#REF!</v>
      </c>
      <c r="V320" s="23" t="e">
        <f>"'"&amp;IF(#REF!="[]","-"," "&amp;(CLEAN(#REF!))&amp;" ")&amp;"'"&amp;";"</f>
        <v>#REF!</v>
      </c>
    </row>
    <row r="321" spans="2:22" x14ac:dyDescent="0.3">
      <c r="B321" s="422" t="s">
        <v>1739</v>
      </c>
      <c r="C321" s="364" t="s">
        <v>641</v>
      </c>
      <c r="D321" s="401" t="s">
        <v>2967</v>
      </c>
      <c r="E321" s="229" t="s">
        <v>557</v>
      </c>
      <c r="F321" s="356" t="s">
        <v>1775</v>
      </c>
      <c r="H321" s="29">
        <v>0</v>
      </c>
      <c r="I321" s="29"/>
      <c r="J321" s="29">
        <v>0</v>
      </c>
      <c r="K321" s="29">
        <v>65</v>
      </c>
      <c r="L321" s="29" t="s">
        <v>1777</v>
      </c>
      <c r="M321" s="2" t="str">
        <f t="shared" si="114"/>
        <v>'MliaRightProjSlot4Req',</v>
      </c>
      <c r="N321" s="2" t="str">
        <f t="shared" si="115"/>
        <v xml:space="preserve">       </v>
      </c>
      <c r="O321" s="2" t="str">
        <f t="shared" si="116"/>
        <v>'uint8',</v>
      </c>
      <c r="P321" s="2" t="str">
        <f t="shared" si="117"/>
        <v>0,</v>
      </c>
      <c r="R321" s="2" t="e">
        <f>"["&amp;#REF!&amp;", "&amp;LEFT(#REF!,7)&amp;"]"&amp;","</f>
        <v>#REF!</v>
      </c>
      <c r="T321" s="4" t="e">
        <f>IF(#REF!="[]","''",(IF(#REF!="-","''",#REF!)))&amp;","</f>
        <v>#REF!</v>
      </c>
      <c r="V321" s="23" t="e">
        <f>"'"&amp;IF(#REF!="[]","-"," "&amp;(CLEAN(#REF!))&amp;" ")&amp;"'"&amp;";"</f>
        <v>#REF!</v>
      </c>
    </row>
    <row r="322" spans="2:22" x14ac:dyDescent="0.3">
      <c r="B322" s="422" t="s">
        <v>1739</v>
      </c>
      <c r="C322" s="364" t="s">
        <v>642</v>
      </c>
      <c r="D322" s="401" t="s">
        <v>2968</v>
      </c>
      <c r="E322" s="229" t="s">
        <v>558</v>
      </c>
      <c r="F322" s="356" t="s">
        <v>1775</v>
      </c>
      <c r="H322" s="29">
        <v>0</v>
      </c>
      <c r="I322" s="29"/>
      <c r="J322" s="29">
        <v>0</v>
      </c>
      <c r="K322" s="29">
        <v>7</v>
      </c>
      <c r="L322" s="29" t="s">
        <v>1777</v>
      </c>
      <c r="M322" s="2" t="str">
        <f t="shared" si="114"/>
        <v>'MliaRightProjBrightSlot4Req',</v>
      </c>
      <c r="N322" s="2" t="str">
        <f t="shared" si="115"/>
        <v xml:space="preserve"> </v>
      </c>
      <c r="O322" s="2" t="str">
        <f t="shared" si="116"/>
        <v>'uint8',</v>
      </c>
      <c r="P322" s="2" t="str">
        <f t="shared" si="117"/>
        <v>0,</v>
      </c>
      <c r="R322" s="2" t="e">
        <f>"["&amp;#REF!&amp;", "&amp;LEFT(#REF!,7)&amp;"]"&amp;","</f>
        <v>#REF!</v>
      </c>
      <c r="T322" s="4" t="e">
        <f>IF(#REF!="[]","''",(IF(#REF!="-","''",#REF!)))&amp;","</f>
        <v>#REF!</v>
      </c>
      <c r="V322" s="23" t="e">
        <f>"'"&amp;IF(#REF!="[]","-"," "&amp;(CLEAN(#REF!))&amp;" ")&amp;"'"&amp;";"</f>
        <v>#REF!</v>
      </c>
    </row>
    <row r="323" spans="2:22" x14ac:dyDescent="0.3">
      <c r="B323" s="422" t="s">
        <v>1739</v>
      </c>
      <c r="C323" s="364" t="s">
        <v>643</v>
      </c>
      <c r="D323" s="401" t="s">
        <v>2969</v>
      </c>
      <c r="E323" s="229" t="s">
        <v>559</v>
      </c>
      <c r="F323" s="356" t="s">
        <v>1775</v>
      </c>
      <c r="H323" s="29">
        <v>0</v>
      </c>
      <c r="I323" s="29"/>
      <c r="J323" s="29">
        <v>0</v>
      </c>
      <c r="K323" s="29">
        <v>15</v>
      </c>
      <c r="L323" s="29" t="s">
        <v>1777</v>
      </c>
      <c r="M323" s="2" t="str">
        <f t="shared" si="114"/>
        <v>'MliaLeftProjSlot1Req',</v>
      </c>
      <c r="N323" s="2" t="str">
        <f t="shared" si="115"/>
        <v xml:space="preserve">        </v>
      </c>
      <c r="O323" s="2" t="str">
        <f t="shared" si="116"/>
        <v>'uint8',</v>
      </c>
      <c r="P323" s="2" t="str">
        <f t="shared" si="117"/>
        <v>0,</v>
      </c>
    </row>
    <row r="324" spans="2:22" x14ac:dyDescent="0.3">
      <c r="B324" s="422" t="s">
        <v>1739</v>
      </c>
      <c r="C324" s="364" t="s">
        <v>644</v>
      </c>
      <c r="D324" s="401" t="s">
        <v>2970</v>
      </c>
      <c r="E324" s="229" t="s">
        <v>560</v>
      </c>
      <c r="F324" s="356" t="s">
        <v>1775</v>
      </c>
      <c r="H324" s="29">
        <v>0</v>
      </c>
      <c r="I324" s="29"/>
      <c r="J324" s="29">
        <v>0</v>
      </c>
      <c r="K324" s="29">
        <v>7</v>
      </c>
      <c r="L324" s="29" t="s">
        <v>1777</v>
      </c>
      <c r="M324" s="2" t="str">
        <f t="shared" si="114"/>
        <v>'MliaLeftProjBrightSlot1Req',</v>
      </c>
      <c r="N324" s="2" t="str">
        <f t="shared" si="115"/>
        <v xml:space="preserve">  </v>
      </c>
      <c r="O324" s="2" t="str">
        <f t="shared" si="116"/>
        <v>'uint8',</v>
      </c>
      <c r="P324" s="2" t="str">
        <f t="shared" si="117"/>
        <v>0,</v>
      </c>
    </row>
    <row r="325" spans="2:22" x14ac:dyDescent="0.3">
      <c r="B325" s="422" t="s">
        <v>1739</v>
      </c>
      <c r="C325" s="364" t="s">
        <v>645</v>
      </c>
      <c r="D325" s="401" t="s">
        <v>2971</v>
      </c>
      <c r="E325" s="229" t="s">
        <v>561</v>
      </c>
      <c r="F325" s="356" t="s">
        <v>1775</v>
      </c>
      <c r="H325" s="29">
        <v>0</v>
      </c>
      <c r="I325" s="29"/>
      <c r="J325" s="29">
        <v>0</v>
      </c>
      <c r="K325" s="29">
        <v>7</v>
      </c>
      <c r="L325" s="29" t="s">
        <v>1777</v>
      </c>
      <c r="M325" s="2" t="str">
        <f t="shared" si="114"/>
        <v>'MliaLeftProjSlot2Req',</v>
      </c>
      <c r="N325" s="2" t="str">
        <f t="shared" si="115"/>
        <v xml:space="preserve">        </v>
      </c>
      <c r="O325" s="2" t="str">
        <f t="shared" si="116"/>
        <v>'uint8',</v>
      </c>
      <c r="P325" s="2" t="str">
        <f t="shared" si="117"/>
        <v>0,</v>
      </c>
    </row>
    <row r="326" spans="2:22" x14ac:dyDescent="0.3">
      <c r="B326" s="422" t="s">
        <v>1739</v>
      </c>
      <c r="C326" s="364" t="s">
        <v>646</v>
      </c>
      <c r="D326" s="401" t="s">
        <v>2972</v>
      </c>
      <c r="E326" s="229" t="s">
        <v>562</v>
      </c>
      <c r="F326" s="356" t="s">
        <v>1775</v>
      </c>
      <c r="H326" s="29">
        <v>0</v>
      </c>
      <c r="I326" s="29"/>
      <c r="J326" s="29">
        <v>0</v>
      </c>
      <c r="K326" s="29">
        <v>7</v>
      </c>
      <c r="L326" s="29" t="s">
        <v>1777</v>
      </c>
      <c r="M326" s="2" t="str">
        <f t="shared" si="114"/>
        <v>'MliaLeftProjBrightSlot2Req',</v>
      </c>
      <c r="N326" s="2" t="str">
        <f t="shared" si="115"/>
        <v xml:space="preserve">  </v>
      </c>
      <c r="O326" s="2" t="str">
        <f t="shared" si="116"/>
        <v>'uint8',</v>
      </c>
      <c r="P326" s="2" t="str">
        <f t="shared" si="117"/>
        <v>0,</v>
      </c>
    </row>
    <row r="327" spans="2:22" x14ac:dyDescent="0.3">
      <c r="B327" s="422" t="s">
        <v>1739</v>
      </c>
      <c r="C327" s="364" t="s">
        <v>647</v>
      </c>
      <c r="D327" s="401" t="s">
        <v>2973</v>
      </c>
      <c r="E327" s="229" t="s">
        <v>563</v>
      </c>
      <c r="F327" s="356" t="s">
        <v>1775</v>
      </c>
      <c r="H327" s="29">
        <v>0</v>
      </c>
      <c r="I327" s="29"/>
      <c r="J327" s="29">
        <v>0</v>
      </c>
      <c r="K327" s="29">
        <v>7</v>
      </c>
      <c r="L327" s="29" t="s">
        <v>1777</v>
      </c>
      <c r="M327" s="2" t="str">
        <f t="shared" si="114"/>
        <v>'MliaLeftProjSlot3Req',</v>
      </c>
      <c r="N327" s="2" t="str">
        <f t="shared" si="115"/>
        <v xml:space="preserve">        </v>
      </c>
      <c r="O327" s="2" t="str">
        <f t="shared" si="116"/>
        <v>'uint8',</v>
      </c>
      <c r="P327" s="2" t="str">
        <f t="shared" si="117"/>
        <v>0,</v>
      </c>
    </row>
    <row r="328" spans="2:22" x14ac:dyDescent="0.3">
      <c r="B328" s="422" t="s">
        <v>1739</v>
      </c>
      <c r="C328" s="364" t="s">
        <v>648</v>
      </c>
      <c r="D328" s="401" t="s">
        <v>2974</v>
      </c>
      <c r="E328" s="229" t="s">
        <v>564</v>
      </c>
      <c r="F328" s="356" t="s">
        <v>1775</v>
      </c>
      <c r="H328" s="29">
        <v>0</v>
      </c>
      <c r="I328" s="29"/>
      <c r="J328" s="29">
        <v>0</v>
      </c>
      <c r="K328" s="29">
        <v>7</v>
      </c>
      <c r="L328" s="29" t="s">
        <v>1777</v>
      </c>
      <c r="M328" s="2" t="str">
        <f t="shared" si="114"/>
        <v>'MliaLeftProjBrightSlot3Req',</v>
      </c>
      <c r="N328" s="2" t="str">
        <f t="shared" si="115"/>
        <v xml:space="preserve">  </v>
      </c>
      <c r="O328" s="2" t="str">
        <f t="shared" si="116"/>
        <v>'uint8',</v>
      </c>
      <c r="P328" s="2" t="str">
        <f t="shared" si="117"/>
        <v>0,</v>
      </c>
    </row>
    <row r="329" spans="2:22" x14ac:dyDescent="0.3">
      <c r="B329" s="409" t="s">
        <v>3422</v>
      </c>
      <c r="C329" s="24"/>
      <c r="D329" s="423"/>
      <c r="E329" s="150"/>
      <c r="F329" s="168"/>
      <c r="G329" s="150"/>
      <c r="H329" s="150"/>
      <c r="I329" s="150"/>
      <c r="J329" s="150"/>
      <c r="K329" s="150"/>
      <c r="L329" s="150"/>
      <c r="M329" s="150"/>
      <c r="N329" s="150"/>
    </row>
    <row r="330" spans="2:22" x14ac:dyDescent="0.3">
      <c r="B330" s="424" t="s">
        <v>3423</v>
      </c>
      <c r="C330" s="8"/>
      <c r="D330" s="425"/>
      <c r="E330" s="150"/>
      <c r="F330" s="168"/>
      <c r="G330" s="150"/>
      <c r="H330" s="150"/>
      <c r="I330" s="150"/>
      <c r="J330" s="150"/>
      <c r="K330" s="150"/>
      <c r="L330" s="150"/>
      <c r="M330" s="150"/>
      <c r="N330" s="150"/>
    </row>
    <row r="331" spans="2:22" x14ac:dyDescent="0.3">
      <c r="B331" s="410" t="s">
        <v>422</v>
      </c>
      <c r="C331" s="12" t="s">
        <v>2165</v>
      </c>
      <c r="D331" s="426" t="s">
        <v>2219</v>
      </c>
      <c r="E331" s="411"/>
      <c r="F331" s="412" t="s">
        <v>1775</v>
      </c>
      <c r="G331" s="11"/>
      <c r="H331" s="413">
        <v>0</v>
      </c>
      <c r="I331" s="150"/>
      <c r="J331" s="150"/>
      <c r="K331" s="150"/>
      <c r="L331" s="150"/>
      <c r="M331" s="150"/>
      <c r="N331" s="150"/>
    </row>
    <row r="332" spans="2:22" x14ac:dyDescent="0.3">
      <c r="B332" s="410" t="s">
        <v>422</v>
      </c>
      <c r="C332" s="12" t="s">
        <v>2166</v>
      </c>
      <c r="D332" s="426" t="s">
        <v>2220</v>
      </c>
      <c r="E332" s="411"/>
      <c r="F332" s="412" t="s">
        <v>1776</v>
      </c>
      <c r="G332" s="11"/>
      <c r="H332" s="413">
        <v>0</v>
      </c>
      <c r="I332" s="150"/>
      <c r="J332" s="150"/>
      <c r="K332" s="150"/>
      <c r="L332" s="150"/>
      <c r="M332" s="150"/>
      <c r="N332" s="150"/>
    </row>
    <row r="333" spans="2:22" x14ac:dyDescent="0.3">
      <c r="B333" s="410" t="s">
        <v>422</v>
      </c>
      <c r="C333" s="12" t="s">
        <v>2167</v>
      </c>
      <c r="D333" s="426" t="s">
        <v>2221</v>
      </c>
      <c r="E333" s="411"/>
      <c r="F333" s="412" t="s">
        <v>1776</v>
      </c>
      <c r="G333" s="11"/>
      <c r="H333" s="413">
        <v>0</v>
      </c>
      <c r="I333" s="150"/>
      <c r="J333" s="150"/>
      <c r="K333" s="150"/>
      <c r="L333" s="150"/>
      <c r="M333" s="150"/>
      <c r="N333" s="150"/>
    </row>
    <row r="334" spans="2:22" x14ac:dyDescent="0.3">
      <c r="B334" s="410" t="s">
        <v>422</v>
      </c>
      <c r="C334" s="12" t="s">
        <v>2168</v>
      </c>
      <c r="D334" s="426" t="s">
        <v>2222</v>
      </c>
      <c r="E334" s="411"/>
      <c r="F334" s="412" t="s">
        <v>1776</v>
      </c>
      <c r="G334" s="11"/>
      <c r="H334" s="413">
        <v>0</v>
      </c>
      <c r="I334" s="150"/>
      <c r="J334" s="150"/>
      <c r="K334" s="150"/>
      <c r="L334" s="150"/>
      <c r="M334" s="150"/>
      <c r="N334" s="150"/>
    </row>
    <row r="335" spans="2:22" x14ac:dyDescent="0.3">
      <c r="B335" s="410" t="s">
        <v>422</v>
      </c>
      <c r="C335" s="12" t="s">
        <v>2169</v>
      </c>
      <c r="D335" s="426" t="s">
        <v>2223</v>
      </c>
      <c r="E335" s="411"/>
      <c r="F335" s="412" t="s">
        <v>1776</v>
      </c>
      <c r="G335" s="11"/>
      <c r="H335" s="413">
        <v>0</v>
      </c>
      <c r="I335" s="150"/>
      <c r="J335" s="150"/>
      <c r="K335" s="150"/>
      <c r="L335" s="150"/>
      <c r="M335" s="150"/>
      <c r="N335" s="150"/>
    </row>
    <row r="336" spans="2:22" x14ac:dyDescent="0.3">
      <c r="B336" s="410" t="s">
        <v>422</v>
      </c>
      <c r="C336" s="12" t="s">
        <v>2170</v>
      </c>
      <c r="D336" s="426" t="s">
        <v>2224</v>
      </c>
      <c r="E336" s="411"/>
      <c r="F336" s="412" t="s">
        <v>1775</v>
      </c>
      <c r="G336" s="11"/>
      <c r="H336" s="413">
        <v>0</v>
      </c>
      <c r="I336" s="150"/>
      <c r="J336" s="150"/>
      <c r="K336" s="150"/>
      <c r="L336" s="150"/>
      <c r="M336" s="150"/>
      <c r="N336" s="150"/>
    </row>
    <row r="337" spans="2:14" x14ac:dyDescent="0.3">
      <c r="B337" s="410" t="s">
        <v>422</v>
      </c>
      <c r="C337" s="12" t="s">
        <v>2171</v>
      </c>
      <c r="D337" s="426" t="s">
        <v>2225</v>
      </c>
      <c r="E337" s="411"/>
      <c r="F337" s="412" t="s">
        <v>1775</v>
      </c>
      <c r="G337" s="11"/>
      <c r="H337" s="413">
        <v>0</v>
      </c>
      <c r="I337" s="150"/>
      <c r="J337" s="150"/>
      <c r="K337" s="150"/>
      <c r="L337" s="150"/>
      <c r="M337" s="150"/>
      <c r="N337" s="150"/>
    </row>
    <row r="338" spans="2:14" x14ac:dyDescent="0.3">
      <c r="B338" s="410" t="s">
        <v>422</v>
      </c>
      <c r="C338" s="12" t="s">
        <v>2172</v>
      </c>
      <c r="D338" s="426" t="s">
        <v>2226</v>
      </c>
      <c r="E338" s="411"/>
      <c r="F338" s="412" t="s">
        <v>1775</v>
      </c>
      <c r="G338" s="11"/>
      <c r="H338" s="413">
        <v>0</v>
      </c>
      <c r="I338" s="150"/>
      <c r="J338" s="150"/>
      <c r="K338" s="150"/>
      <c r="L338" s="150"/>
      <c r="M338" s="150"/>
      <c r="N338" s="150"/>
    </row>
    <row r="339" spans="2:14" x14ac:dyDescent="0.3">
      <c r="B339" s="410" t="s">
        <v>422</v>
      </c>
      <c r="C339" s="12" t="s">
        <v>2173</v>
      </c>
      <c r="D339" s="426" t="s">
        <v>2227</v>
      </c>
      <c r="E339" s="411"/>
      <c r="F339" s="412" t="s">
        <v>1775</v>
      </c>
      <c r="G339" s="11"/>
      <c r="H339" s="413">
        <v>0</v>
      </c>
      <c r="I339" s="150"/>
      <c r="J339" s="150"/>
      <c r="K339" s="150"/>
      <c r="L339" s="150"/>
      <c r="M339" s="150"/>
      <c r="N339" s="150"/>
    </row>
    <row r="340" spans="2:14" x14ac:dyDescent="0.3">
      <c r="B340" s="410" t="s">
        <v>422</v>
      </c>
      <c r="C340" s="12" t="s">
        <v>2174</v>
      </c>
      <c r="D340" s="426" t="s">
        <v>2228</v>
      </c>
      <c r="E340" s="411"/>
      <c r="F340" s="412" t="s">
        <v>1775</v>
      </c>
      <c r="G340" s="11"/>
      <c r="H340" s="413">
        <v>0</v>
      </c>
      <c r="I340" s="150"/>
      <c r="J340" s="150"/>
      <c r="K340" s="150"/>
      <c r="L340" s="150"/>
      <c r="M340" s="150"/>
      <c r="N340" s="150"/>
    </row>
    <row r="341" spans="2:14" x14ac:dyDescent="0.3">
      <c r="B341" s="410" t="s">
        <v>423</v>
      </c>
      <c r="C341" s="12" t="s">
        <v>2175</v>
      </c>
      <c r="D341" s="426" t="s">
        <v>2229</v>
      </c>
      <c r="E341" s="411"/>
      <c r="F341" s="412" t="s">
        <v>1775</v>
      </c>
      <c r="G341" s="11"/>
      <c r="H341" s="413">
        <v>0</v>
      </c>
      <c r="I341" s="150"/>
      <c r="J341" s="150"/>
      <c r="K341" s="150"/>
      <c r="L341" s="150"/>
      <c r="M341" s="150"/>
      <c r="N341" s="150"/>
    </row>
    <row r="342" spans="2:14" x14ac:dyDescent="0.3">
      <c r="B342" s="410" t="s">
        <v>423</v>
      </c>
      <c r="C342" s="12" t="s">
        <v>2176</v>
      </c>
      <c r="D342" s="426" t="s">
        <v>2230</v>
      </c>
      <c r="E342" s="411"/>
      <c r="F342" s="412" t="s">
        <v>1776</v>
      </c>
      <c r="G342" s="11"/>
      <c r="H342" s="413">
        <v>0</v>
      </c>
      <c r="I342" s="150"/>
      <c r="J342" s="150"/>
      <c r="K342" s="150"/>
      <c r="L342" s="150"/>
      <c r="M342" s="150"/>
      <c r="N342" s="150"/>
    </row>
    <row r="343" spans="2:14" x14ac:dyDescent="0.3">
      <c r="B343" s="410" t="s">
        <v>423</v>
      </c>
      <c r="C343" s="12" t="s">
        <v>2177</v>
      </c>
      <c r="D343" s="426" t="s">
        <v>2231</v>
      </c>
      <c r="E343" s="411"/>
      <c r="F343" s="412" t="s">
        <v>1776</v>
      </c>
      <c r="G343" s="11"/>
      <c r="H343" s="413">
        <v>0</v>
      </c>
      <c r="I343" s="150"/>
      <c r="J343" s="150"/>
      <c r="K343" s="150"/>
      <c r="L343" s="150"/>
      <c r="M343" s="150"/>
      <c r="N343" s="150"/>
    </row>
    <row r="344" spans="2:14" x14ac:dyDescent="0.3">
      <c r="B344" s="410" t="s">
        <v>423</v>
      </c>
      <c r="C344" s="12" t="s">
        <v>2178</v>
      </c>
      <c r="D344" s="426" t="s">
        <v>2232</v>
      </c>
      <c r="E344" s="411"/>
      <c r="F344" s="412" t="s">
        <v>1776</v>
      </c>
      <c r="G344" s="11"/>
      <c r="H344" s="413">
        <v>0</v>
      </c>
      <c r="I344" s="150"/>
      <c r="J344" s="150"/>
      <c r="K344" s="150"/>
      <c r="L344" s="150"/>
      <c r="M344" s="150"/>
      <c r="N344" s="150"/>
    </row>
    <row r="345" spans="2:14" x14ac:dyDescent="0.3">
      <c r="B345" s="410" t="s">
        <v>423</v>
      </c>
      <c r="C345" s="12" t="s">
        <v>2179</v>
      </c>
      <c r="D345" s="426" t="s">
        <v>2233</v>
      </c>
      <c r="E345" s="411"/>
      <c r="F345" s="412" t="s">
        <v>1775</v>
      </c>
      <c r="G345" s="11"/>
      <c r="H345" s="413">
        <v>0</v>
      </c>
      <c r="I345" s="150"/>
      <c r="J345" s="150"/>
      <c r="K345" s="150"/>
      <c r="L345" s="150"/>
      <c r="M345" s="150"/>
      <c r="N345" s="150"/>
    </row>
    <row r="346" spans="2:14" x14ac:dyDescent="0.3">
      <c r="B346" s="410" t="s">
        <v>423</v>
      </c>
      <c r="C346" s="12" t="s">
        <v>2180</v>
      </c>
      <c r="D346" s="426" t="s">
        <v>2234</v>
      </c>
      <c r="E346" s="411"/>
      <c r="F346" s="412" t="s">
        <v>1775</v>
      </c>
      <c r="G346" s="11"/>
      <c r="H346" s="413">
        <v>0</v>
      </c>
      <c r="I346" s="150"/>
      <c r="J346" s="150"/>
      <c r="K346" s="150"/>
      <c r="L346" s="150"/>
      <c r="M346" s="150"/>
      <c r="N346" s="150"/>
    </row>
    <row r="347" spans="2:14" x14ac:dyDescent="0.3">
      <c r="B347" s="410" t="s">
        <v>423</v>
      </c>
      <c r="C347" s="12" t="s">
        <v>2181</v>
      </c>
      <c r="D347" s="426" t="s">
        <v>2235</v>
      </c>
      <c r="E347" s="411"/>
      <c r="F347" s="412" t="s">
        <v>1775</v>
      </c>
      <c r="G347" s="11"/>
      <c r="H347" s="413">
        <v>0</v>
      </c>
      <c r="I347" s="150"/>
      <c r="J347" s="150"/>
      <c r="K347" s="150"/>
      <c r="L347" s="150"/>
      <c r="M347" s="150"/>
      <c r="N347" s="150"/>
    </row>
    <row r="348" spans="2:14" x14ac:dyDescent="0.3">
      <c r="B348" s="410" t="s">
        <v>423</v>
      </c>
      <c r="C348" s="12" t="s">
        <v>2182</v>
      </c>
      <c r="D348" s="426" t="s">
        <v>2236</v>
      </c>
      <c r="E348" s="411"/>
      <c r="F348" s="412" t="s">
        <v>1775</v>
      </c>
      <c r="G348" s="11"/>
      <c r="H348" s="413">
        <v>0</v>
      </c>
      <c r="I348" s="150"/>
      <c r="J348" s="150"/>
      <c r="K348" s="150"/>
      <c r="L348" s="150"/>
      <c r="M348" s="150"/>
      <c r="N348" s="150"/>
    </row>
    <row r="349" spans="2:14" x14ac:dyDescent="0.3">
      <c r="B349" s="410" t="s">
        <v>424</v>
      </c>
      <c r="C349" s="12" t="s">
        <v>2183</v>
      </c>
      <c r="D349" s="426" t="s">
        <v>2237</v>
      </c>
      <c r="E349" s="411"/>
      <c r="F349" s="412" t="s">
        <v>1775</v>
      </c>
      <c r="G349" s="11"/>
      <c r="H349" s="413">
        <v>0</v>
      </c>
      <c r="I349" s="150"/>
      <c r="J349" s="150"/>
      <c r="K349" s="150"/>
      <c r="L349" s="150"/>
      <c r="M349" s="150"/>
      <c r="N349" s="150"/>
    </row>
    <row r="350" spans="2:14" x14ac:dyDescent="0.3">
      <c r="B350" s="410" t="s">
        <v>424</v>
      </c>
      <c r="C350" s="12" t="s">
        <v>2184</v>
      </c>
      <c r="D350" s="426" t="s">
        <v>2238</v>
      </c>
      <c r="E350" s="411"/>
      <c r="F350" s="412" t="s">
        <v>1775</v>
      </c>
      <c r="G350" s="11"/>
      <c r="H350" s="413">
        <v>0</v>
      </c>
      <c r="I350" s="150"/>
      <c r="J350" s="150"/>
      <c r="K350" s="150"/>
      <c r="L350" s="150"/>
      <c r="M350" s="150"/>
      <c r="N350" s="150"/>
    </row>
    <row r="351" spans="2:14" x14ac:dyDescent="0.3">
      <c r="B351" s="410" t="s">
        <v>425</v>
      </c>
      <c r="C351" s="12" t="s">
        <v>2185</v>
      </c>
      <c r="D351" s="426" t="s">
        <v>2239</v>
      </c>
      <c r="E351" s="411"/>
      <c r="F351" s="414" t="s">
        <v>1776</v>
      </c>
      <c r="G351" s="11"/>
      <c r="H351" s="413">
        <v>0</v>
      </c>
      <c r="I351" s="150"/>
      <c r="J351" s="150"/>
      <c r="K351" s="150"/>
      <c r="L351" s="150"/>
      <c r="M351" s="150"/>
      <c r="N351" s="150"/>
    </row>
    <row r="352" spans="2:14" x14ac:dyDescent="0.3">
      <c r="B352" s="410" t="s">
        <v>425</v>
      </c>
      <c r="C352" s="12" t="s">
        <v>2186</v>
      </c>
      <c r="D352" s="426" t="s">
        <v>2240</v>
      </c>
      <c r="E352" s="411"/>
      <c r="F352" s="414" t="s">
        <v>1775</v>
      </c>
      <c r="G352" s="11"/>
      <c r="H352" s="413">
        <v>0</v>
      </c>
      <c r="I352" s="150"/>
      <c r="J352" s="150"/>
      <c r="K352" s="150"/>
      <c r="L352" s="150"/>
      <c r="M352" s="150"/>
      <c r="N352" s="150"/>
    </row>
    <row r="353" spans="2:14" x14ac:dyDescent="0.3">
      <c r="B353" s="410" t="s">
        <v>425</v>
      </c>
      <c r="C353" s="12" t="s">
        <v>2187</v>
      </c>
      <c r="D353" s="426" t="s">
        <v>2241</v>
      </c>
      <c r="E353" s="411"/>
      <c r="F353" s="412" t="s">
        <v>1775</v>
      </c>
      <c r="G353" s="11"/>
      <c r="H353" s="413">
        <v>0</v>
      </c>
      <c r="I353" s="150"/>
      <c r="J353" s="150"/>
      <c r="K353" s="150"/>
      <c r="L353" s="150"/>
      <c r="M353" s="150"/>
      <c r="N353" s="150"/>
    </row>
    <row r="354" spans="2:14" x14ac:dyDescent="0.3">
      <c r="B354" s="410" t="s">
        <v>425</v>
      </c>
      <c r="C354" s="12" t="s">
        <v>2188</v>
      </c>
      <c r="D354" s="426" t="s">
        <v>2242</v>
      </c>
      <c r="E354" s="411"/>
      <c r="F354" s="412" t="s">
        <v>1775</v>
      </c>
      <c r="G354" s="11"/>
      <c r="H354" s="413">
        <v>0</v>
      </c>
      <c r="I354" s="150"/>
      <c r="J354" s="150"/>
      <c r="K354" s="150"/>
      <c r="L354" s="150"/>
      <c r="M354" s="150"/>
      <c r="N354" s="150"/>
    </row>
    <row r="355" spans="2:14" x14ac:dyDescent="0.3">
      <c r="B355" s="410" t="s">
        <v>425</v>
      </c>
      <c r="C355" s="12" t="s">
        <v>2189</v>
      </c>
      <c r="D355" s="426" t="s">
        <v>2243</v>
      </c>
      <c r="E355" s="411"/>
      <c r="F355" s="412" t="s">
        <v>1775</v>
      </c>
      <c r="G355" s="11"/>
      <c r="H355" s="413">
        <v>0</v>
      </c>
      <c r="I355" s="150"/>
      <c r="J355" s="150"/>
      <c r="K355" s="150"/>
      <c r="L355" s="150"/>
      <c r="M355" s="150"/>
      <c r="N355" s="150"/>
    </row>
    <row r="356" spans="2:14" x14ac:dyDescent="0.3">
      <c r="B356" s="410" t="s">
        <v>426</v>
      </c>
      <c r="C356" s="12" t="s">
        <v>2190</v>
      </c>
      <c r="D356" s="426" t="s">
        <v>2244</v>
      </c>
      <c r="E356" s="411"/>
      <c r="F356" s="415" t="s">
        <v>1775</v>
      </c>
      <c r="G356" s="11"/>
      <c r="H356" s="413">
        <v>0</v>
      </c>
      <c r="I356" s="150"/>
      <c r="J356" s="150"/>
      <c r="K356" s="150"/>
      <c r="L356" s="150"/>
      <c r="M356" s="150"/>
      <c r="N356" s="150"/>
    </row>
    <row r="357" spans="2:14" x14ac:dyDescent="0.3">
      <c r="B357" s="410" t="s">
        <v>426</v>
      </c>
      <c r="C357" s="12" t="s">
        <v>2568</v>
      </c>
      <c r="D357" s="426" t="s">
        <v>2566</v>
      </c>
      <c r="E357" s="411"/>
      <c r="F357" s="415" t="s">
        <v>1775</v>
      </c>
      <c r="G357" s="11"/>
      <c r="H357" s="413">
        <v>0</v>
      </c>
      <c r="I357" s="150"/>
      <c r="J357" s="150"/>
      <c r="K357" s="150"/>
      <c r="L357" s="150"/>
      <c r="M357" s="150"/>
      <c r="N357" s="150"/>
    </row>
    <row r="358" spans="2:14" x14ac:dyDescent="0.3">
      <c r="B358" s="410" t="s">
        <v>426</v>
      </c>
      <c r="C358" s="12" t="s">
        <v>2543</v>
      </c>
      <c r="D358" s="426" t="s">
        <v>2542</v>
      </c>
      <c r="E358" s="411"/>
      <c r="F358" s="415" t="s">
        <v>1775</v>
      </c>
      <c r="G358" s="11"/>
      <c r="H358" s="413">
        <v>0</v>
      </c>
      <c r="I358" s="150"/>
      <c r="J358" s="150"/>
      <c r="K358" s="150"/>
      <c r="L358" s="150"/>
      <c r="M358" s="150"/>
      <c r="N358" s="150"/>
    </row>
    <row r="359" spans="2:14" x14ac:dyDescent="0.3">
      <c r="B359" s="410" t="s">
        <v>426</v>
      </c>
      <c r="C359" s="12" t="s">
        <v>2544</v>
      </c>
      <c r="D359" s="426" t="s">
        <v>2545</v>
      </c>
      <c r="E359" s="3"/>
      <c r="F359" s="415" t="s">
        <v>1775</v>
      </c>
      <c r="G359" s="11"/>
      <c r="H359" s="413">
        <v>0</v>
      </c>
      <c r="I359" s="150"/>
      <c r="J359" s="150"/>
      <c r="K359" s="150"/>
      <c r="L359" s="150"/>
      <c r="M359" s="150"/>
      <c r="N359" s="150"/>
    </row>
    <row r="360" spans="2:14" x14ac:dyDescent="0.3">
      <c r="B360" s="410" t="s">
        <v>426</v>
      </c>
      <c r="C360" s="12" t="s">
        <v>2546</v>
      </c>
      <c r="D360" s="426" t="s">
        <v>2547</v>
      </c>
      <c r="E360" s="3"/>
      <c r="F360" s="416" t="s">
        <v>1776</v>
      </c>
      <c r="G360" s="11"/>
      <c r="H360" s="413">
        <v>0</v>
      </c>
      <c r="I360" s="150"/>
      <c r="J360" s="150"/>
      <c r="K360" s="150"/>
      <c r="L360" s="150"/>
      <c r="M360" s="150"/>
      <c r="N360" s="150"/>
    </row>
    <row r="361" spans="2:14" x14ac:dyDescent="0.3">
      <c r="B361" s="410" t="s">
        <v>426</v>
      </c>
      <c r="C361" s="12" t="s">
        <v>2548</v>
      </c>
      <c r="D361" s="426" t="s">
        <v>2549</v>
      </c>
      <c r="E361" s="411"/>
      <c r="F361" s="416" t="s">
        <v>1776</v>
      </c>
      <c r="G361" s="11"/>
      <c r="H361" s="413">
        <v>0</v>
      </c>
      <c r="I361" s="150"/>
      <c r="J361" s="150"/>
      <c r="K361" s="150"/>
      <c r="L361" s="150"/>
      <c r="M361" s="150"/>
      <c r="N361" s="150"/>
    </row>
    <row r="362" spans="2:14" x14ac:dyDescent="0.3">
      <c r="B362" s="410" t="s">
        <v>426</v>
      </c>
      <c r="C362" s="12" t="s">
        <v>2557</v>
      </c>
      <c r="D362" s="426" t="s">
        <v>2558</v>
      </c>
      <c r="E362" s="411"/>
      <c r="F362" s="416" t="s">
        <v>1776</v>
      </c>
      <c r="G362" s="11"/>
      <c r="H362" s="413">
        <v>0</v>
      </c>
      <c r="I362" s="150"/>
      <c r="J362" s="150"/>
      <c r="K362" s="150"/>
      <c r="L362" s="150"/>
      <c r="M362" s="150"/>
      <c r="N362" s="150"/>
    </row>
    <row r="363" spans="2:14" x14ac:dyDescent="0.3">
      <c r="B363" s="410" t="s">
        <v>426</v>
      </c>
      <c r="C363" s="12" t="s">
        <v>2550</v>
      </c>
      <c r="D363" s="426" t="s">
        <v>2551</v>
      </c>
      <c r="E363" s="411"/>
      <c r="F363" s="416" t="s">
        <v>1776</v>
      </c>
      <c r="G363" s="11"/>
      <c r="H363" s="413">
        <v>0</v>
      </c>
      <c r="I363" s="150"/>
      <c r="J363" s="150"/>
      <c r="K363" s="150"/>
      <c r="L363" s="150"/>
      <c r="M363" s="150"/>
      <c r="N363" s="150"/>
    </row>
    <row r="364" spans="2:14" x14ac:dyDescent="0.3">
      <c r="B364" s="410" t="s">
        <v>426</v>
      </c>
      <c r="C364" s="12" t="s">
        <v>2552</v>
      </c>
      <c r="D364" s="426" t="s">
        <v>2553</v>
      </c>
      <c r="E364" s="411"/>
      <c r="F364" s="415" t="s">
        <v>1775</v>
      </c>
      <c r="G364" s="11"/>
      <c r="H364" s="413">
        <v>0</v>
      </c>
      <c r="I364" s="150"/>
      <c r="J364" s="150"/>
      <c r="K364" s="150"/>
      <c r="L364" s="150"/>
      <c r="M364" s="150"/>
      <c r="N364" s="150"/>
    </row>
    <row r="365" spans="2:14" x14ac:dyDescent="0.3">
      <c r="B365" s="410" t="s">
        <v>426</v>
      </c>
      <c r="C365" s="12" t="s">
        <v>2554</v>
      </c>
      <c r="D365" s="426" t="s">
        <v>2555</v>
      </c>
      <c r="E365" s="411"/>
      <c r="F365" s="415" t="s">
        <v>1775</v>
      </c>
      <c r="G365" s="11"/>
      <c r="H365" s="413">
        <v>0</v>
      </c>
      <c r="I365" s="150"/>
      <c r="J365" s="150"/>
      <c r="K365" s="150"/>
      <c r="L365" s="150"/>
      <c r="M365" s="150"/>
      <c r="N365" s="150"/>
    </row>
    <row r="366" spans="2:14" x14ac:dyDescent="0.3">
      <c r="B366" s="410" t="s">
        <v>426</v>
      </c>
      <c r="C366" s="12" t="s">
        <v>2556</v>
      </c>
      <c r="D366" s="426" t="s">
        <v>2563</v>
      </c>
      <c r="E366" s="411"/>
      <c r="F366" s="415" t="s">
        <v>1775</v>
      </c>
      <c r="G366" s="11"/>
      <c r="H366" s="413">
        <v>0</v>
      </c>
      <c r="I366" s="150"/>
      <c r="J366" s="150"/>
      <c r="K366" s="150"/>
      <c r="L366" s="150"/>
      <c r="M366" s="150"/>
      <c r="N366" s="150"/>
    </row>
    <row r="367" spans="2:14" x14ac:dyDescent="0.3">
      <c r="B367" s="410" t="s">
        <v>426</v>
      </c>
      <c r="C367" s="12" t="s">
        <v>2569</v>
      </c>
      <c r="D367" s="426" t="s">
        <v>2567</v>
      </c>
      <c r="E367" s="411"/>
      <c r="F367" s="415" t="s">
        <v>1775</v>
      </c>
      <c r="G367" s="11"/>
      <c r="H367" s="413">
        <v>0</v>
      </c>
      <c r="I367" s="150"/>
      <c r="J367" s="150"/>
      <c r="K367" s="150"/>
      <c r="L367" s="150"/>
      <c r="M367" s="150"/>
      <c r="N367" s="150"/>
    </row>
    <row r="368" spans="2:14" x14ac:dyDescent="0.3">
      <c r="B368" s="410" t="s">
        <v>426</v>
      </c>
      <c r="C368" s="12" t="s">
        <v>2559</v>
      </c>
      <c r="D368" s="426" t="s">
        <v>2565</v>
      </c>
      <c r="E368" s="411"/>
      <c r="F368" s="415" t="s">
        <v>1775</v>
      </c>
      <c r="G368" s="11"/>
      <c r="H368" s="413">
        <v>0</v>
      </c>
      <c r="I368" s="150"/>
      <c r="J368" s="150"/>
      <c r="K368" s="150"/>
      <c r="L368" s="150"/>
      <c r="M368" s="150"/>
      <c r="N368" s="150"/>
    </row>
    <row r="369" spans="2:14" x14ac:dyDescent="0.3">
      <c r="B369" s="410" t="s">
        <v>426</v>
      </c>
      <c r="C369" s="12" t="s">
        <v>2560</v>
      </c>
      <c r="D369" s="426" t="s">
        <v>2564</v>
      </c>
      <c r="E369" s="411"/>
      <c r="F369" s="415" t="s">
        <v>1775</v>
      </c>
      <c r="G369" s="11"/>
      <c r="H369" s="413">
        <v>0</v>
      </c>
      <c r="I369" s="150"/>
      <c r="J369" s="150"/>
      <c r="K369" s="150"/>
      <c r="L369" s="150"/>
      <c r="M369" s="150"/>
      <c r="N369" s="150"/>
    </row>
    <row r="370" spans="2:14" x14ac:dyDescent="0.3">
      <c r="B370" s="410" t="s">
        <v>426</v>
      </c>
      <c r="C370" s="12" t="s">
        <v>2561</v>
      </c>
      <c r="D370" s="426" t="s">
        <v>2562</v>
      </c>
      <c r="E370" s="411"/>
      <c r="F370" s="415" t="s">
        <v>1775</v>
      </c>
      <c r="G370" s="11"/>
      <c r="H370" s="413">
        <v>0</v>
      </c>
      <c r="I370" s="150"/>
      <c r="J370" s="150"/>
      <c r="K370" s="150"/>
      <c r="L370" s="150"/>
      <c r="M370" s="150"/>
      <c r="N370" s="150"/>
    </row>
    <row r="371" spans="2:14" x14ac:dyDescent="0.3">
      <c r="B371" s="410" t="s">
        <v>427</v>
      </c>
      <c r="C371" s="434" t="s">
        <v>2193</v>
      </c>
      <c r="D371" s="433" t="s">
        <v>2247</v>
      </c>
      <c r="E371" s="411"/>
      <c r="F371" s="412" t="s">
        <v>1775</v>
      </c>
      <c r="G371" s="11"/>
      <c r="H371" s="413">
        <v>0</v>
      </c>
      <c r="I371" s="150"/>
      <c r="J371" s="150"/>
      <c r="K371" s="150"/>
      <c r="L371" s="150"/>
      <c r="M371" s="150"/>
      <c r="N371" s="150"/>
    </row>
    <row r="372" spans="2:14" x14ac:dyDescent="0.3">
      <c r="B372" s="410" t="s">
        <v>427</v>
      </c>
      <c r="C372" s="434" t="s">
        <v>4203</v>
      </c>
      <c r="D372" s="433" t="s">
        <v>4199</v>
      </c>
      <c r="E372" s="411"/>
      <c r="F372" s="412" t="s">
        <v>1775</v>
      </c>
      <c r="G372" s="11"/>
      <c r="H372" s="413">
        <v>0</v>
      </c>
      <c r="I372" s="150"/>
      <c r="J372" s="150"/>
      <c r="K372" s="150"/>
      <c r="L372" s="150"/>
      <c r="M372" s="150"/>
      <c r="N372" s="150"/>
    </row>
    <row r="373" spans="2:14" x14ac:dyDescent="0.3">
      <c r="B373" s="410" t="s">
        <v>427</v>
      </c>
      <c r="C373" s="434" t="s">
        <v>4204</v>
      </c>
      <c r="D373" s="433" t="s">
        <v>4200</v>
      </c>
      <c r="E373" s="411"/>
      <c r="F373" s="412" t="s">
        <v>1775</v>
      </c>
      <c r="G373" s="11"/>
      <c r="H373" s="413">
        <v>0</v>
      </c>
      <c r="I373" s="150"/>
      <c r="J373" s="150"/>
      <c r="K373" s="150"/>
      <c r="L373" s="150"/>
      <c r="M373" s="150"/>
      <c r="N373" s="150"/>
    </row>
    <row r="374" spans="2:14" x14ac:dyDescent="0.3">
      <c r="B374" s="410" t="s">
        <v>427</v>
      </c>
      <c r="C374" s="129" t="s">
        <v>4205</v>
      </c>
      <c r="D374" s="437" t="s">
        <v>4201</v>
      </c>
      <c r="E374" s="411"/>
      <c r="F374" s="412" t="s">
        <v>1775</v>
      </c>
      <c r="G374" s="11"/>
      <c r="H374" s="413">
        <v>0</v>
      </c>
      <c r="I374" s="150"/>
      <c r="J374" s="150"/>
      <c r="K374" s="150"/>
      <c r="L374" s="150"/>
      <c r="M374" s="150"/>
      <c r="N374" s="150"/>
    </row>
    <row r="375" spans="2:14" x14ac:dyDescent="0.3">
      <c r="B375" s="410" t="s">
        <v>427</v>
      </c>
      <c r="C375" s="129" t="s">
        <v>4206</v>
      </c>
      <c r="D375" s="437" t="s">
        <v>4202</v>
      </c>
      <c r="E375" s="411"/>
      <c r="F375" s="412" t="s">
        <v>1775</v>
      </c>
      <c r="G375" s="11"/>
      <c r="H375" s="413">
        <v>0</v>
      </c>
      <c r="I375" s="150"/>
      <c r="J375" s="150"/>
      <c r="K375" s="150"/>
      <c r="L375" s="150"/>
      <c r="M375" s="150"/>
      <c r="N375" s="150"/>
    </row>
    <row r="376" spans="2:14" x14ac:dyDescent="0.3">
      <c r="B376" s="410" t="s">
        <v>427</v>
      </c>
      <c r="C376" s="129" t="s">
        <v>4230</v>
      </c>
      <c r="D376" s="131" t="s">
        <v>4234</v>
      </c>
      <c r="E376" s="411"/>
      <c r="F376" s="412" t="s">
        <v>1775</v>
      </c>
      <c r="G376" s="11"/>
      <c r="H376" s="413">
        <v>0</v>
      </c>
      <c r="I376" s="150"/>
      <c r="J376" s="150"/>
      <c r="K376" s="150"/>
      <c r="L376" s="150"/>
      <c r="M376" s="150"/>
      <c r="N376" s="150"/>
    </row>
    <row r="377" spans="2:14" x14ac:dyDescent="0.3">
      <c r="B377" s="410" t="s">
        <v>427</v>
      </c>
      <c r="C377" s="129" t="s">
        <v>4231</v>
      </c>
      <c r="D377" s="131" t="s">
        <v>4235</v>
      </c>
      <c r="E377" s="411"/>
      <c r="F377" s="412" t="s">
        <v>1775</v>
      </c>
      <c r="G377" s="11"/>
      <c r="H377" s="413">
        <v>0</v>
      </c>
      <c r="I377" s="150"/>
      <c r="J377" s="150"/>
      <c r="K377" s="150"/>
      <c r="L377" s="150"/>
      <c r="M377" s="150"/>
      <c r="N377" s="150"/>
    </row>
    <row r="378" spans="2:14" x14ac:dyDescent="0.3">
      <c r="B378" s="410" t="s">
        <v>427</v>
      </c>
      <c r="C378" s="129" t="s">
        <v>4232</v>
      </c>
      <c r="D378" s="131" t="s">
        <v>4236</v>
      </c>
      <c r="E378" s="411"/>
      <c r="F378" s="412" t="s">
        <v>1775</v>
      </c>
      <c r="G378" s="11"/>
      <c r="H378" s="413">
        <v>0</v>
      </c>
      <c r="I378" s="150"/>
      <c r="J378" s="150"/>
      <c r="K378" s="150"/>
      <c r="L378" s="150"/>
      <c r="M378" s="150"/>
      <c r="N378" s="150"/>
    </row>
    <row r="379" spans="2:14" x14ac:dyDescent="0.3">
      <c r="B379" s="410" t="s">
        <v>427</v>
      </c>
      <c r="C379" s="129" t="s">
        <v>4233</v>
      </c>
      <c r="D379" s="131" t="s">
        <v>4237</v>
      </c>
      <c r="E379" s="411"/>
      <c r="F379" s="412" t="s">
        <v>1775</v>
      </c>
      <c r="G379" s="11"/>
      <c r="H379" s="413">
        <v>0</v>
      </c>
      <c r="I379" s="150"/>
      <c r="J379" s="150"/>
      <c r="K379" s="150"/>
      <c r="L379" s="150"/>
      <c r="M379" s="150"/>
      <c r="N379" s="150"/>
    </row>
    <row r="380" spans="2:14" x14ac:dyDescent="0.3">
      <c r="B380" s="410" t="s">
        <v>427</v>
      </c>
      <c r="C380" s="129" t="s">
        <v>2195</v>
      </c>
      <c r="D380" s="437" t="s">
        <v>2249</v>
      </c>
      <c r="E380" s="411"/>
      <c r="F380" s="412" t="s">
        <v>1775</v>
      </c>
      <c r="G380" s="11"/>
      <c r="H380" s="413">
        <v>0</v>
      </c>
      <c r="I380" s="150"/>
      <c r="J380" s="150"/>
      <c r="K380" s="150"/>
      <c r="L380" s="150"/>
      <c r="M380" s="150"/>
      <c r="N380" s="150"/>
    </row>
    <row r="381" spans="2:14" x14ac:dyDescent="0.3">
      <c r="B381" s="410" t="s">
        <v>427</v>
      </c>
      <c r="C381" s="129" t="s">
        <v>2196</v>
      </c>
      <c r="D381" s="437" t="s">
        <v>2250</v>
      </c>
      <c r="E381" s="411"/>
      <c r="F381" s="412" t="s">
        <v>1775</v>
      </c>
      <c r="G381" s="11"/>
      <c r="H381" s="413">
        <v>0</v>
      </c>
      <c r="I381" s="150"/>
      <c r="J381" s="150"/>
      <c r="K381" s="150"/>
      <c r="L381" s="150"/>
      <c r="M381" s="150"/>
      <c r="N381" s="150"/>
    </row>
    <row r="382" spans="2:14" x14ac:dyDescent="0.3">
      <c r="B382" s="410" t="s">
        <v>4238</v>
      </c>
      <c r="C382" s="436" t="s">
        <v>4239</v>
      </c>
      <c r="D382" s="438" t="s">
        <v>4240</v>
      </c>
      <c r="E382" s="411"/>
      <c r="F382" s="412" t="s">
        <v>1775</v>
      </c>
      <c r="G382" s="11"/>
      <c r="H382" s="413">
        <v>0</v>
      </c>
      <c r="I382" s="150"/>
      <c r="J382" s="150"/>
      <c r="K382" s="150"/>
      <c r="L382" s="150"/>
      <c r="M382" s="150"/>
      <c r="N382" s="150"/>
    </row>
    <row r="383" spans="2:14" x14ac:dyDescent="0.3">
      <c r="B383" s="410" t="s">
        <v>3486</v>
      </c>
      <c r="C383" s="436" t="s">
        <v>2595</v>
      </c>
      <c r="D383" s="435" t="s">
        <v>2596</v>
      </c>
      <c r="E383" s="411"/>
      <c r="F383" s="412" t="s">
        <v>1775</v>
      </c>
      <c r="G383" s="11"/>
      <c r="H383" s="413">
        <v>0</v>
      </c>
      <c r="I383" s="150"/>
      <c r="J383" s="150"/>
      <c r="K383" s="150"/>
      <c r="L383" s="150"/>
      <c r="M383" s="150"/>
      <c r="N383" s="150"/>
    </row>
    <row r="384" spans="2:14" x14ac:dyDescent="0.3">
      <c r="B384" s="410" t="s">
        <v>3486</v>
      </c>
      <c r="C384" s="436" t="s">
        <v>4211</v>
      </c>
      <c r="D384" s="435" t="s">
        <v>4207</v>
      </c>
      <c r="E384" s="411"/>
      <c r="F384" s="412" t="s">
        <v>1775</v>
      </c>
      <c r="G384" s="11"/>
      <c r="H384" s="413">
        <v>0</v>
      </c>
      <c r="I384" s="150"/>
      <c r="J384" s="150"/>
      <c r="K384" s="150"/>
      <c r="L384" s="150"/>
      <c r="M384" s="150"/>
      <c r="N384" s="150"/>
    </row>
    <row r="385" spans="2:14" x14ac:dyDescent="0.3">
      <c r="B385" s="410" t="s">
        <v>3486</v>
      </c>
      <c r="C385" s="436" t="s">
        <v>4212</v>
      </c>
      <c r="D385" s="435" t="s">
        <v>4208</v>
      </c>
      <c r="E385" s="411"/>
      <c r="F385" s="412" t="s">
        <v>1775</v>
      </c>
      <c r="G385" s="11"/>
      <c r="H385" s="413">
        <v>0</v>
      </c>
      <c r="I385" s="150"/>
      <c r="J385" s="150"/>
      <c r="K385" s="150"/>
      <c r="L385" s="150"/>
      <c r="M385" s="150"/>
      <c r="N385" s="150"/>
    </row>
    <row r="386" spans="2:14" x14ac:dyDescent="0.3">
      <c r="B386" s="410" t="s">
        <v>3486</v>
      </c>
      <c r="C386" s="436" t="s">
        <v>4213</v>
      </c>
      <c r="D386" s="435" t="s">
        <v>4209</v>
      </c>
      <c r="E386" s="411"/>
      <c r="F386" s="412" t="s">
        <v>1775</v>
      </c>
      <c r="G386" s="11"/>
      <c r="H386" s="413">
        <v>0</v>
      </c>
      <c r="I386" s="150"/>
      <c r="J386" s="150"/>
      <c r="K386" s="150"/>
      <c r="L386" s="150"/>
      <c r="M386" s="150"/>
      <c r="N386" s="150"/>
    </row>
    <row r="387" spans="2:14" x14ac:dyDescent="0.3">
      <c r="B387" s="410" t="s">
        <v>3486</v>
      </c>
      <c r="C387" s="436" t="s">
        <v>4214</v>
      </c>
      <c r="D387" s="435" t="s">
        <v>4210</v>
      </c>
      <c r="E387" s="411"/>
      <c r="F387" s="412" t="s">
        <v>1775</v>
      </c>
      <c r="G387" s="11"/>
      <c r="H387" s="413">
        <v>0</v>
      </c>
      <c r="I387" s="150"/>
      <c r="J387" s="150"/>
      <c r="K387" s="150"/>
      <c r="L387" s="150"/>
      <c r="M387" s="150"/>
      <c r="N387" s="150"/>
    </row>
    <row r="388" spans="2:14" x14ac:dyDescent="0.3">
      <c r="B388" s="410" t="s">
        <v>428</v>
      </c>
      <c r="C388" s="12" t="s">
        <v>2197</v>
      </c>
      <c r="D388" s="426" t="s">
        <v>2251</v>
      </c>
      <c r="E388" s="411"/>
      <c r="F388" s="14" t="s">
        <v>1776</v>
      </c>
      <c r="G388" s="11"/>
      <c r="H388" s="413">
        <v>0</v>
      </c>
      <c r="I388" s="150"/>
      <c r="J388" s="150"/>
      <c r="K388" s="150"/>
      <c r="L388" s="150"/>
      <c r="M388" s="150"/>
      <c r="N388" s="150"/>
    </row>
    <row r="389" spans="2:14" x14ac:dyDescent="0.3">
      <c r="B389" s="410" t="s">
        <v>428</v>
      </c>
      <c r="C389" s="12" t="s">
        <v>2198</v>
      </c>
      <c r="D389" s="426" t="s">
        <v>2252</v>
      </c>
      <c r="E389" s="411"/>
      <c r="F389" s="10" t="s">
        <v>1775</v>
      </c>
      <c r="G389" s="11"/>
      <c r="H389" s="413">
        <v>0</v>
      </c>
      <c r="I389" s="150"/>
      <c r="J389" s="150"/>
      <c r="K389" s="150"/>
      <c r="L389" s="150"/>
      <c r="M389" s="150"/>
      <c r="N389" s="150"/>
    </row>
    <row r="390" spans="2:14" x14ac:dyDescent="0.3">
      <c r="B390" s="410" t="s">
        <v>428</v>
      </c>
      <c r="C390" s="436" t="s">
        <v>4255</v>
      </c>
      <c r="D390" s="442" t="s">
        <v>4256</v>
      </c>
      <c r="E390" s="411"/>
      <c r="F390" s="14" t="s">
        <v>1776</v>
      </c>
      <c r="G390" s="11"/>
      <c r="H390" s="413">
        <v>0</v>
      </c>
      <c r="I390" s="150"/>
      <c r="J390" s="150"/>
      <c r="K390" s="150"/>
      <c r="L390" s="150"/>
      <c r="M390" s="150"/>
      <c r="N390" s="150"/>
    </row>
    <row r="391" spans="2:14" x14ac:dyDescent="0.3">
      <c r="B391" s="410" t="s">
        <v>428</v>
      </c>
      <c r="C391" s="436" t="s">
        <v>4257</v>
      </c>
      <c r="D391" s="442" t="s">
        <v>4258</v>
      </c>
      <c r="E391" s="411"/>
      <c r="F391" s="14" t="s">
        <v>1776</v>
      </c>
      <c r="G391" s="11"/>
      <c r="H391" s="413">
        <v>0</v>
      </c>
      <c r="I391" s="150"/>
      <c r="J391" s="150"/>
      <c r="K391" s="150"/>
      <c r="L391" s="150"/>
      <c r="M391" s="150"/>
      <c r="N391" s="150"/>
    </row>
    <row r="392" spans="2:14" x14ac:dyDescent="0.3">
      <c r="B392" s="410" t="s">
        <v>428</v>
      </c>
      <c r="C392" s="436" t="s">
        <v>4259</v>
      </c>
      <c r="D392" s="442" t="s">
        <v>4260</v>
      </c>
      <c r="E392" s="411"/>
      <c r="F392" s="10" t="s">
        <v>1775</v>
      </c>
      <c r="G392" s="11"/>
      <c r="H392" s="413">
        <v>0</v>
      </c>
      <c r="I392" s="150"/>
      <c r="J392" s="150"/>
      <c r="K392" s="150"/>
      <c r="L392" s="150"/>
      <c r="M392" s="150"/>
      <c r="N392" s="150"/>
    </row>
    <row r="393" spans="2:14" x14ac:dyDescent="0.3">
      <c r="B393" s="410" t="s">
        <v>428</v>
      </c>
      <c r="C393" s="436" t="s">
        <v>4261</v>
      </c>
      <c r="D393" s="442" t="s">
        <v>4262</v>
      </c>
      <c r="E393" s="411"/>
      <c r="F393" s="14" t="s">
        <v>1776</v>
      </c>
      <c r="G393" s="11"/>
      <c r="H393" s="413">
        <v>0</v>
      </c>
      <c r="I393" s="150"/>
      <c r="J393" s="150"/>
      <c r="K393" s="150"/>
      <c r="L393" s="150"/>
      <c r="M393" s="150"/>
      <c r="N393" s="150"/>
    </row>
    <row r="394" spans="2:14" x14ac:dyDescent="0.3">
      <c r="B394" s="410" t="s">
        <v>429</v>
      </c>
      <c r="C394" s="12" t="s">
        <v>2202</v>
      </c>
      <c r="D394" s="426" t="s">
        <v>2256</v>
      </c>
      <c r="E394" s="411"/>
      <c r="F394" s="414" t="s">
        <v>1776</v>
      </c>
      <c r="G394" s="11"/>
      <c r="H394" s="413">
        <v>0</v>
      </c>
      <c r="I394" s="150"/>
      <c r="J394" s="150"/>
      <c r="K394" s="150"/>
      <c r="L394" s="150"/>
      <c r="M394" s="150"/>
      <c r="N394" s="150"/>
    </row>
    <row r="395" spans="2:14" x14ac:dyDescent="0.3">
      <c r="B395" s="410" t="s">
        <v>429</v>
      </c>
      <c r="C395" s="12" t="s">
        <v>2203</v>
      </c>
      <c r="D395" s="426" t="s">
        <v>2257</v>
      </c>
      <c r="E395" s="411"/>
      <c r="F395" s="412" t="s">
        <v>1775</v>
      </c>
      <c r="G395" s="11"/>
      <c r="H395" s="413">
        <v>0</v>
      </c>
      <c r="I395" s="150"/>
      <c r="J395" s="150"/>
      <c r="K395" s="150"/>
      <c r="L395" s="150"/>
      <c r="M395" s="150"/>
      <c r="N395" s="150"/>
    </row>
    <row r="396" spans="2:14" x14ac:dyDescent="0.3">
      <c r="B396" s="410" t="s">
        <v>429</v>
      </c>
      <c r="C396" s="12" t="s">
        <v>2204</v>
      </c>
      <c r="D396" s="426" t="s">
        <v>2258</v>
      </c>
      <c r="E396" s="411"/>
      <c r="F396" s="412" t="s">
        <v>1775</v>
      </c>
      <c r="G396" s="11"/>
      <c r="H396" s="413">
        <v>0</v>
      </c>
      <c r="I396" s="150"/>
      <c r="J396" s="150"/>
      <c r="K396" s="150"/>
      <c r="L396" s="150"/>
      <c r="M396" s="150"/>
      <c r="N396" s="150"/>
    </row>
    <row r="397" spans="2:14" x14ac:dyDescent="0.3">
      <c r="B397" s="410" t="s">
        <v>429</v>
      </c>
      <c r="C397" s="12" t="s">
        <v>2205</v>
      </c>
      <c r="D397" s="426" t="s">
        <v>2259</v>
      </c>
      <c r="E397" s="411"/>
      <c r="F397" s="412" t="s">
        <v>1775</v>
      </c>
      <c r="G397" s="11"/>
      <c r="H397" s="413">
        <v>0</v>
      </c>
      <c r="I397" s="150"/>
      <c r="J397" s="150"/>
      <c r="K397" s="150"/>
      <c r="L397" s="150"/>
      <c r="M397" s="150"/>
      <c r="N397" s="150"/>
    </row>
    <row r="398" spans="2:14" x14ac:dyDescent="0.3">
      <c r="B398" s="410" t="s">
        <v>429</v>
      </c>
      <c r="C398" s="12" t="s">
        <v>2206</v>
      </c>
      <c r="D398" s="426" t="s">
        <v>2260</v>
      </c>
      <c r="E398" s="411"/>
      <c r="F398" s="412" t="s">
        <v>1775</v>
      </c>
      <c r="G398" s="11"/>
      <c r="H398" s="413">
        <v>0</v>
      </c>
      <c r="I398" s="150"/>
      <c r="J398" s="150"/>
      <c r="K398" s="150"/>
      <c r="L398" s="150"/>
      <c r="M398" s="150"/>
      <c r="N398" s="150"/>
    </row>
    <row r="399" spans="2:14" x14ac:dyDescent="0.3">
      <c r="B399" s="410" t="s">
        <v>430</v>
      </c>
      <c r="C399" s="12" t="s">
        <v>2207</v>
      </c>
      <c r="D399" s="426" t="s">
        <v>2261</v>
      </c>
      <c r="E399" s="411"/>
      <c r="F399" s="412" t="s">
        <v>1775</v>
      </c>
      <c r="G399" s="11"/>
      <c r="H399" s="413">
        <v>0</v>
      </c>
      <c r="I399" s="150"/>
      <c r="J399" s="150"/>
      <c r="K399" s="150"/>
      <c r="L399" s="150"/>
      <c r="M399" s="150"/>
      <c r="N399" s="150"/>
    </row>
    <row r="400" spans="2:14" x14ac:dyDescent="0.3">
      <c r="B400" s="410" t="s">
        <v>430</v>
      </c>
      <c r="C400" s="12" t="s">
        <v>2208</v>
      </c>
      <c r="D400" s="426" t="s">
        <v>2262</v>
      </c>
      <c r="E400" s="411"/>
      <c r="F400" s="412" t="s">
        <v>1775</v>
      </c>
      <c r="G400" s="11"/>
      <c r="H400" s="413">
        <v>0</v>
      </c>
      <c r="I400" s="150"/>
      <c r="J400" s="150"/>
      <c r="K400" s="150"/>
      <c r="L400" s="150"/>
      <c r="M400" s="150"/>
      <c r="N400" s="150"/>
    </row>
    <row r="401" spans="2:14" x14ac:dyDescent="0.3">
      <c r="B401" s="410" t="s">
        <v>430</v>
      </c>
      <c r="C401" s="12" t="s">
        <v>2209</v>
      </c>
      <c r="D401" s="426" t="s">
        <v>2263</v>
      </c>
      <c r="E401" s="411"/>
      <c r="F401" s="412" t="s">
        <v>1775</v>
      </c>
      <c r="G401" s="11"/>
      <c r="H401" s="413">
        <v>0</v>
      </c>
      <c r="I401" s="150"/>
      <c r="J401" s="150"/>
      <c r="K401" s="150"/>
      <c r="L401" s="150"/>
      <c r="M401" s="150"/>
      <c r="N401" s="150"/>
    </row>
    <row r="402" spans="2:14" x14ac:dyDescent="0.3">
      <c r="B402" s="410" t="s">
        <v>430</v>
      </c>
      <c r="C402" s="12" t="s">
        <v>2210</v>
      </c>
      <c r="D402" s="426" t="s">
        <v>2264</v>
      </c>
      <c r="E402" s="411"/>
      <c r="F402" s="412" t="s">
        <v>1775</v>
      </c>
      <c r="G402" s="11"/>
      <c r="H402" s="413">
        <v>0</v>
      </c>
      <c r="I402" s="150"/>
      <c r="J402" s="150"/>
      <c r="K402" s="150"/>
      <c r="L402" s="150"/>
      <c r="M402" s="150"/>
      <c r="N402" s="150"/>
    </row>
    <row r="403" spans="2:14" x14ac:dyDescent="0.3">
      <c r="B403" s="410" t="s">
        <v>430</v>
      </c>
      <c r="C403" s="12" t="s">
        <v>2211</v>
      </c>
      <c r="D403" s="426" t="s">
        <v>2265</v>
      </c>
      <c r="E403" s="411"/>
      <c r="F403" s="412" t="s">
        <v>1775</v>
      </c>
      <c r="G403" s="11"/>
      <c r="H403" s="413">
        <v>0</v>
      </c>
      <c r="I403" s="150"/>
      <c r="J403" s="150"/>
      <c r="K403" s="150"/>
      <c r="L403" s="150"/>
      <c r="M403" s="150"/>
      <c r="N403" s="150"/>
    </row>
    <row r="404" spans="2:14" x14ac:dyDescent="0.3">
      <c r="B404" s="410" t="s">
        <v>430</v>
      </c>
      <c r="C404" s="12" t="s">
        <v>2212</v>
      </c>
      <c r="D404" s="426" t="s">
        <v>2266</v>
      </c>
      <c r="E404" s="411"/>
      <c r="F404" s="412" t="s">
        <v>1775</v>
      </c>
      <c r="G404" s="11"/>
      <c r="H404" s="413">
        <v>0</v>
      </c>
      <c r="I404" s="150"/>
      <c r="J404" s="150"/>
      <c r="K404" s="150"/>
      <c r="L404" s="150"/>
      <c r="M404" s="150"/>
      <c r="N404" s="150"/>
    </row>
    <row r="405" spans="2:14" x14ac:dyDescent="0.3">
      <c r="B405" s="410" t="s">
        <v>430</v>
      </c>
      <c r="C405" s="12" t="s">
        <v>2213</v>
      </c>
      <c r="D405" s="426" t="s">
        <v>2267</v>
      </c>
      <c r="E405" s="411"/>
      <c r="F405" s="412" t="s">
        <v>1775</v>
      </c>
      <c r="G405" s="11"/>
      <c r="H405" s="413">
        <v>0</v>
      </c>
      <c r="I405" s="150"/>
      <c r="J405" s="150"/>
      <c r="K405" s="150"/>
      <c r="L405" s="150"/>
      <c r="M405" s="150"/>
      <c r="N405" s="150"/>
    </row>
    <row r="406" spans="2:14" x14ac:dyDescent="0.3">
      <c r="B406" s="410" t="s">
        <v>430</v>
      </c>
      <c r="C406" s="12" t="s">
        <v>2214</v>
      </c>
      <c r="D406" s="426" t="s">
        <v>2268</v>
      </c>
      <c r="E406" s="411"/>
      <c r="F406" s="412" t="s">
        <v>1775</v>
      </c>
      <c r="G406" s="11"/>
      <c r="H406" s="413">
        <v>0</v>
      </c>
      <c r="I406" s="150"/>
      <c r="J406" s="150"/>
      <c r="K406" s="150"/>
      <c r="L406" s="150"/>
      <c r="M406" s="150"/>
      <c r="N406" s="150"/>
    </row>
    <row r="407" spans="2:14" x14ac:dyDescent="0.3">
      <c r="B407" s="410" t="s">
        <v>431</v>
      </c>
      <c r="C407" s="12" t="s">
        <v>2215</v>
      </c>
      <c r="D407" s="426" t="s">
        <v>2269</v>
      </c>
      <c r="E407" s="411"/>
      <c r="F407" s="417" t="s">
        <v>1775</v>
      </c>
      <c r="G407" s="11"/>
      <c r="H407" s="413">
        <v>0</v>
      </c>
      <c r="I407" s="150"/>
      <c r="J407" s="150"/>
      <c r="K407" s="150"/>
      <c r="L407" s="150"/>
      <c r="M407" s="150"/>
      <c r="N407" s="150"/>
    </row>
    <row r="408" spans="2:14" x14ac:dyDescent="0.3">
      <c r="B408" s="410" t="s">
        <v>431</v>
      </c>
      <c r="C408" s="12" t="s">
        <v>2216</v>
      </c>
      <c r="D408" s="426" t="s">
        <v>2270</v>
      </c>
      <c r="E408" s="411"/>
      <c r="F408" s="417" t="s">
        <v>1775</v>
      </c>
      <c r="G408" s="11"/>
      <c r="H408" s="413">
        <v>0</v>
      </c>
      <c r="I408" s="150"/>
      <c r="J408" s="150"/>
      <c r="K408" s="150"/>
      <c r="L408" s="150"/>
      <c r="M408" s="150"/>
      <c r="N408" s="150"/>
    </row>
    <row r="409" spans="2:14" x14ac:dyDescent="0.3">
      <c r="B409" s="410" t="s">
        <v>431</v>
      </c>
      <c r="C409" s="12" t="s">
        <v>2217</v>
      </c>
      <c r="D409" s="426" t="s">
        <v>2271</v>
      </c>
      <c r="E409" s="411"/>
      <c r="F409" s="417" t="s">
        <v>1775</v>
      </c>
      <c r="G409" s="11"/>
      <c r="H409" s="413">
        <v>0</v>
      </c>
      <c r="I409" s="150"/>
      <c r="J409" s="150"/>
      <c r="K409" s="150"/>
      <c r="L409" s="150"/>
      <c r="M409" s="150"/>
      <c r="N409" s="150"/>
    </row>
    <row r="410" spans="2:14" x14ac:dyDescent="0.3">
      <c r="B410" s="410" t="s">
        <v>431</v>
      </c>
      <c r="C410" s="12" t="s">
        <v>2218</v>
      </c>
      <c r="D410" s="426" t="s">
        <v>2272</v>
      </c>
      <c r="E410" s="411"/>
      <c r="F410" s="417" t="s">
        <v>1775</v>
      </c>
      <c r="G410" s="11"/>
      <c r="H410" s="413">
        <v>0</v>
      </c>
      <c r="I410" s="150"/>
      <c r="J410" s="150"/>
      <c r="K410" s="150"/>
      <c r="L410" s="150"/>
      <c r="M410" s="150"/>
      <c r="N410" s="150"/>
    </row>
    <row r="411" spans="2:14" x14ac:dyDescent="0.3">
      <c r="B411" s="410" t="s">
        <v>431</v>
      </c>
      <c r="C411" s="12" t="s">
        <v>1611</v>
      </c>
      <c r="D411" t="s">
        <v>3424</v>
      </c>
      <c r="E411" s="411"/>
      <c r="F411" s="415" t="s">
        <v>1775</v>
      </c>
      <c r="G411" s="11"/>
      <c r="H411" s="413">
        <v>0</v>
      </c>
      <c r="I411" s="150"/>
      <c r="J411" s="150"/>
      <c r="K411" s="150"/>
      <c r="L411" s="150"/>
      <c r="M411" s="150"/>
      <c r="N411" s="150"/>
    </row>
    <row r="412" spans="2:14" x14ac:dyDescent="0.3">
      <c r="B412" s="410" t="s">
        <v>431</v>
      </c>
      <c r="C412" s="12" t="s">
        <v>1610</v>
      </c>
      <c r="D412" t="s">
        <v>3425</v>
      </c>
      <c r="E412" s="411"/>
      <c r="F412" s="415" t="s">
        <v>1775</v>
      </c>
      <c r="G412" s="11"/>
      <c r="H412" s="413">
        <v>0</v>
      </c>
      <c r="I412" s="150"/>
      <c r="J412" s="150"/>
      <c r="K412" s="150"/>
      <c r="L412" s="150"/>
      <c r="M412" s="150"/>
      <c r="N412" s="150"/>
    </row>
    <row r="413" spans="2:14" x14ac:dyDescent="0.3">
      <c r="B413" s="410" t="s">
        <v>431</v>
      </c>
      <c r="C413" s="12" t="s">
        <v>1613</v>
      </c>
      <c r="D413" t="s">
        <v>3426</v>
      </c>
      <c r="E413" s="411"/>
      <c r="F413" s="415" t="s">
        <v>1775</v>
      </c>
      <c r="G413" s="11"/>
      <c r="H413" s="413">
        <v>0</v>
      </c>
      <c r="I413" s="150"/>
      <c r="J413" s="150"/>
      <c r="K413" s="150"/>
      <c r="L413" s="150"/>
      <c r="M413" s="150"/>
      <c r="N413" s="150"/>
    </row>
    <row r="414" spans="2:14" x14ac:dyDescent="0.3">
      <c r="B414" s="410" t="s">
        <v>431</v>
      </c>
      <c r="C414" s="12" t="s">
        <v>2027</v>
      </c>
      <c r="D414" t="s">
        <v>3427</v>
      </c>
      <c r="E414" s="411"/>
      <c r="F414" s="415" t="s">
        <v>1775</v>
      </c>
      <c r="G414" s="11"/>
      <c r="H414" s="413">
        <v>0</v>
      </c>
      <c r="I414" s="150"/>
      <c r="J414" s="150"/>
      <c r="K414" s="150"/>
      <c r="L414" s="150"/>
      <c r="M414" s="150"/>
      <c r="N414" s="150"/>
    </row>
    <row r="415" spans="2:14" x14ac:dyDescent="0.3">
      <c r="B415" s="410" t="s">
        <v>431</v>
      </c>
      <c r="C415" s="12" t="s">
        <v>1612</v>
      </c>
      <c r="D415" t="s">
        <v>3428</v>
      </c>
      <c r="E415" s="411"/>
      <c r="F415" s="415" t="s">
        <v>1775</v>
      </c>
      <c r="G415" s="11"/>
      <c r="H415" s="413">
        <v>0</v>
      </c>
      <c r="I415" s="150"/>
      <c r="J415" s="150"/>
      <c r="K415" s="150"/>
      <c r="L415" s="150"/>
      <c r="M415" s="150"/>
      <c r="N415" s="150"/>
    </row>
    <row r="416" spans="2:14" x14ac:dyDescent="0.3">
      <c r="B416" s="410" t="s">
        <v>431</v>
      </c>
      <c r="C416" s="221" t="s">
        <v>2016</v>
      </c>
      <c r="D416" t="s">
        <v>3429</v>
      </c>
      <c r="E416" s="411"/>
      <c r="F416" s="415" t="s">
        <v>1775</v>
      </c>
      <c r="G416" s="11"/>
      <c r="H416" s="413">
        <v>0</v>
      </c>
      <c r="I416" s="150"/>
      <c r="J416" s="150"/>
      <c r="K416" s="150"/>
      <c r="L416" s="150"/>
      <c r="M416" s="150"/>
      <c r="N416" s="150"/>
    </row>
    <row r="417" spans="2:14" x14ac:dyDescent="0.3">
      <c r="B417" s="410" t="s">
        <v>431</v>
      </c>
      <c r="C417" s="12" t="s">
        <v>1601</v>
      </c>
      <c r="D417" t="s">
        <v>3430</v>
      </c>
      <c r="E417" s="411"/>
      <c r="F417" s="415" t="s">
        <v>1775</v>
      </c>
      <c r="G417" s="11"/>
      <c r="H417" s="413">
        <v>0</v>
      </c>
      <c r="I417" s="150"/>
      <c r="J417" s="150"/>
      <c r="K417" s="150"/>
      <c r="L417" s="150"/>
      <c r="M417" s="150"/>
      <c r="N417" s="150"/>
    </row>
    <row r="418" spans="2:14" x14ac:dyDescent="0.3">
      <c r="B418" s="410" t="s">
        <v>431</v>
      </c>
      <c r="C418" s="221" t="s">
        <v>2017</v>
      </c>
      <c r="D418" t="s">
        <v>3431</v>
      </c>
      <c r="E418" s="411"/>
      <c r="F418" s="415" t="s">
        <v>1775</v>
      </c>
      <c r="G418" s="11"/>
      <c r="H418" s="413">
        <v>0</v>
      </c>
      <c r="I418" s="150"/>
      <c r="J418" s="150"/>
      <c r="K418" s="150"/>
      <c r="L418" s="150"/>
      <c r="M418" s="150"/>
      <c r="N418" s="150"/>
    </row>
    <row r="419" spans="2:14" x14ac:dyDescent="0.3">
      <c r="B419" s="410" t="s">
        <v>431</v>
      </c>
      <c r="C419" s="12" t="s">
        <v>1602</v>
      </c>
      <c r="D419" t="s">
        <v>3432</v>
      </c>
      <c r="E419" s="411"/>
      <c r="F419" s="415" t="s">
        <v>1775</v>
      </c>
      <c r="G419" s="11"/>
      <c r="H419" s="413">
        <v>0</v>
      </c>
      <c r="I419" s="150"/>
      <c r="J419" s="150"/>
      <c r="K419" s="150"/>
      <c r="L419" s="150"/>
      <c r="M419" s="150"/>
      <c r="N419" s="150"/>
    </row>
    <row r="420" spans="2:14" x14ac:dyDescent="0.3">
      <c r="B420" s="410" t="s">
        <v>431</v>
      </c>
      <c r="C420" s="12" t="s">
        <v>2039</v>
      </c>
      <c r="D420" t="s">
        <v>3433</v>
      </c>
      <c r="E420" s="411"/>
      <c r="F420" s="415" t="s">
        <v>1775</v>
      </c>
      <c r="G420" s="11"/>
      <c r="H420" s="413">
        <v>0</v>
      </c>
      <c r="I420" s="150"/>
      <c r="J420" s="150"/>
      <c r="K420" s="150"/>
      <c r="L420" s="150"/>
      <c r="M420" s="150"/>
      <c r="N420" s="150"/>
    </row>
    <row r="421" spans="2:14" x14ac:dyDescent="0.3">
      <c r="B421" s="410" t="s">
        <v>431</v>
      </c>
      <c r="C421" s="12" t="s">
        <v>2040</v>
      </c>
      <c r="D421" t="s">
        <v>3434</v>
      </c>
      <c r="E421" s="411"/>
      <c r="F421" s="415" t="s">
        <v>1775</v>
      </c>
      <c r="G421" s="11"/>
      <c r="H421" s="413">
        <v>0</v>
      </c>
      <c r="I421" s="150"/>
      <c r="J421" s="150"/>
      <c r="K421" s="150"/>
      <c r="L421" s="150"/>
      <c r="M421" s="150"/>
      <c r="N421" s="150"/>
    </row>
    <row r="422" spans="2:14" x14ac:dyDescent="0.3">
      <c r="B422" s="410" t="s">
        <v>431</v>
      </c>
      <c r="C422" s="12" t="s">
        <v>2641</v>
      </c>
      <c r="D422" t="s">
        <v>3435</v>
      </c>
      <c r="E422" s="411"/>
      <c r="F422" s="415" t="s">
        <v>1775</v>
      </c>
      <c r="G422" s="11"/>
      <c r="H422" s="413">
        <v>0</v>
      </c>
      <c r="I422" s="150"/>
      <c r="J422" s="150"/>
      <c r="K422" s="150"/>
      <c r="L422" s="150"/>
      <c r="M422" s="150"/>
      <c r="N422" s="150"/>
    </row>
    <row r="423" spans="2:14" x14ac:dyDescent="0.3">
      <c r="B423" s="410" t="s">
        <v>431</v>
      </c>
      <c r="C423" s="12" t="s">
        <v>2642</v>
      </c>
      <c r="D423" t="s">
        <v>3436</v>
      </c>
      <c r="E423" s="411"/>
      <c r="F423" s="415" t="s">
        <v>1775</v>
      </c>
      <c r="G423" s="11"/>
      <c r="H423" s="413">
        <v>0</v>
      </c>
      <c r="I423" s="150"/>
      <c r="J423" s="150"/>
      <c r="K423" s="150"/>
      <c r="L423" s="150"/>
      <c r="M423" s="150"/>
      <c r="N423" s="150"/>
    </row>
    <row r="424" spans="2:14" x14ac:dyDescent="0.3">
      <c r="B424" s="410" t="s">
        <v>431</v>
      </c>
      <c r="C424" s="12" t="s">
        <v>2037</v>
      </c>
      <c r="D424" t="s">
        <v>3437</v>
      </c>
      <c r="E424" s="411"/>
      <c r="F424" s="415" t="s">
        <v>1775</v>
      </c>
      <c r="G424" s="11"/>
      <c r="H424" s="413">
        <v>0</v>
      </c>
      <c r="I424" s="150"/>
      <c r="J424" s="150"/>
      <c r="K424" s="150"/>
      <c r="L424" s="150"/>
      <c r="M424" s="150"/>
      <c r="N424" s="150"/>
    </row>
    <row r="425" spans="2:14" x14ac:dyDescent="0.3">
      <c r="B425" s="410" t="s">
        <v>431</v>
      </c>
      <c r="C425" s="12" t="s">
        <v>2038</v>
      </c>
      <c r="D425" t="s">
        <v>3438</v>
      </c>
      <c r="E425" s="411"/>
      <c r="F425" s="415" t="s">
        <v>1775</v>
      </c>
      <c r="G425" s="11"/>
      <c r="H425" s="413">
        <v>0</v>
      </c>
      <c r="I425" s="150"/>
      <c r="J425" s="150"/>
      <c r="K425" s="150"/>
      <c r="L425" s="150"/>
      <c r="M425" s="150"/>
      <c r="N425" s="150"/>
    </row>
    <row r="426" spans="2:14" x14ac:dyDescent="0.3">
      <c r="B426" s="410" t="s">
        <v>431</v>
      </c>
      <c r="C426" s="12" t="s">
        <v>2041</v>
      </c>
      <c r="D426" t="s">
        <v>3439</v>
      </c>
      <c r="E426" s="411"/>
      <c r="F426" s="415" t="s">
        <v>1775</v>
      </c>
      <c r="G426" s="11"/>
      <c r="H426" s="413">
        <v>0</v>
      </c>
      <c r="I426" s="150"/>
      <c r="J426" s="150"/>
      <c r="K426" s="150"/>
      <c r="L426" s="150"/>
      <c r="M426" s="150"/>
      <c r="N426" s="150"/>
    </row>
    <row r="427" spans="2:14" x14ac:dyDescent="0.3">
      <c r="B427" s="410" t="s">
        <v>431</v>
      </c>
      <c r="C427" s="12" t="s">
        <v>384</v>
      </c>
      <c r="D427" t="s">
        <v>3440</v>
      </c>
      <c r="E427" s="411"/>
      <c r="F427" s="415" t="s">
        <v>1775</v>
      </c>
      <c r="G427" s="11"/>
      <c r="H427" s="413">
        <v>0</v>
      </c>
      <c r="I427" s="150"/>
      <c r="J427" s="150"/>
      <c r="K427" s="150"/>
      <c r="L427" s="150"/>
      <c r="M427" s="150"/>
      <c r="N427" s="150"/>
    </row>
    <row r="428" spans="2:14" x14ac:dyDescent="0.3">
      <c r="B428" s="410" t="s">
        <v>431</v>
      </c>
      <c r="C428" s="12" t="s">
        <v>2028</v>
      </c>
      <c r="D428" t="s">
        <v>3441</v>
      </c>
      <c r="E428" s="411"/>
      <c r="F428" s="415" t="s">
        <v>1776</v>
      </c>
      <c r="G428" s="11"/>
      <c r="H428" s="413">
        <v>0</v>
      </c>
      <c r="I428" s="150"/>
      <c r="J428" s="150"/>
      <c r="K428" s="150"/>
      <c r="L428" s="150"/>
      <c r="M428" s="150"/>
      <c r="N428" s="150"/>
    </row>
    <row r="429" spans="2:14" x14ac:dyDescent="0.3">
      <c r="B429" s="410" t="s">
        <v>431</v>
      </c>
      <c r="C429" s="12" t="s">
        <v>383</v>
      </c>
      <c r="D429" t="s">
        <v>3442</v>
      </c>
      <c r="E429" s="411"/>
      <c r="F429" s="415" t="s">
        <v>1775</v>
      </c>
      <c r="G429" s="11"/>
      <c r="H429" s="413">
        <v>0</v>
      </c>
      <c r="I429" s="150"/>
      <c r="J429" s="150"/>
      <c r="K429" s="150"/>
      <c r="L429" s="150"/>
      <c r="M429" s="150"/>
      <c r="N429" s="150"/>
    </row>
    <row r="430" spans="2:14" x14ac:dyDescent="0.3">
      <c r="B430" s="410" t="s">
        <v>431</v>
      </c>
      <c r="C430" s="12" t="s">
        <v>2018</v>
      </c>
      <c r="D430" t="s">
        <v>3443</v>
      </c>
      <c r="E430" s="411"/>
      <c r="F430" s="415" t="s">
        <v>1775</v>
      </c>
      <c r="G430" s="11"/>
      <c r="H430" s="413">
        <v>0</v>
      </c>
      <c r="I430" s="150"/>
      <c r="J430" s="150"/>
      <c r="K430" s="150"/>
      <c r="L430" s="150"/>
      <c r="M430" s="150"/>
      <c r="N430" s="150"/>
    </row>
    <row r="431" spans="2:14" x14ac:dyDescent="0.3">
      <c r="B431" s="410" t="s">
        <v>431</v>
      </c>
      <c r="C431" s="12" t="s">
        <v>386</v>
      </c>
      <c r="D431" t="s">
        <v>3444</v>
      </c>
      <c r="E431" s="411"/>
      <c r="F431" s="415" t="s">
        <v>1775</v>
      </c>
      <c r="G431" s="11"/>
      <c r="H431" s="413">
        <v>0</v>
      </c>
      <c r="I431" s="150"/>
      <c r="J431" s="150"/>
      <c r="K431" s="150"/>
      <c r="L431" s="150"/>
      <c r="M431" s="150"/>
      <c r="N431" s="150"/>
    </row>
    <row r="432" spans="2:14" x14ac:dyDescent="0.3">
      <c r="B432" s="410" t="s">
        <v>431</v>
      </c>
      <c r="C432" s="12" t="s">
        <v>2029</v>
      </c>
      <c r="D432" t="s">
        <v>3445</v>
      </c>
      <c r="E432" s="411"/>
      <c r="F432" s="415" t="s">
        <v>1776</v>
      </c>
      <c r="G432" s="11"/>
      <c r="H432" s="413">
        <v>0</v>
      </c>
      <c r="I432" s="150"/>
      <c r="J432" s="150"/>
      <c r="K432" s="150"/>
      <c r="L432" s="150"/>
      <c r="M432" s="150"/>
      <c r="N432" s="150"/>
    </row>
    <row r="433" spans="2:14" x14ac:dyDescent="0.3">
      <c r="B433" s="410" t="s">
        <v>431</v>
      </c>
      <c r="C433" s="12" t="s">
        <v>385</v>
      </c>
      <c r="D433" t="s">
        <v>3446</v>
      </c>
      <c r="E433" s="411"/>
      <c r="F433" s="415" t="s">
        <v>1775</v>
      </c>
      <c r="G433" s="11"/>
      <c r="H433" s="413">
        <v>0</v>
      </c>
      <c r="I433" s="150"/>
      <c r="J433" s="150"/>
      <c r="K433" s="150"/>
      <c r="L433" s="150"/>
      <c r="M433" s="150"/>
      <c r="N433" s="150"/>
    </row>
    <row r="434" spans="2:14" x14ac:dyDescent="0.3">
      <c r="B434" s="410" t="s">
        <v>431</v>
      </c>
      <c r="C434" s="12" t="s">
        <v>2019</v>
      </c>
      <c r="D434" t="s">
        <v>3447</v>
      </c>
      <c r="E434" s="411"/>
      <c r="F434" s="415" t="s">
        <v>1775</v>
      </c>
      <c r="G434" s="11"/>
      <c r="H434" s="413">
        <v>0</v>
      </c>
      <c r="I434" s="150"/>
      <c r="J434" s="150"/>
      <c r="K434" s="150"/>
      <c r="L434" s="150"/>
      <c r="M434" s="150"/>
      <c r="N434" s="150"/>
    </row>
    <row r="435" spans="2:14" x14ac:dyDescent="0.3">
      <c r="B435" s="410" t="s">
        <v>431</v>
      </c>
      <c r="C435" s="12" t="s">
        <v>388</v>
      </c>
      <c r="D435" t="s">
        <v>3448</v>
      </c>
      <c r="E435" s="411"/>
      <c r="F435" s="415" t="s">
        <v>1775</v>
      </c>
      <c r="G435" s="11"/>
      <c r="H435" s="413">
        <v>0</v>
      </c>
      <c r="I435" s="150"/>
      <c r="J435" s="150"/>
      <c r="K435" s="150"/>
      <c r="L435" s="150"/>
      <c r="M435" s="150"/>
      <c r="N435" s="150"/>
    </row>
    <row r="436" spans="2:14" x14ac:dyDescent="0.3">
      <c r="B436" s="410" t="s">
        <v>431</v>
      </c>
      <c r="C436" s="12" t="s">
        <v>2030</v>
      </c>
      <c r="D436" t="s">
        <v>3449</v>
      </c>
      <c r="E436" s="411"/>
      <c r="F436" s="415" t="s">
        <v>1776</v>
      </c>
      <c r="G436" s="11"/>
      <c r="H436" s="413">
        <v>0</v>
      </c>
      <c r="I436" s="150"/>
      <c r="J436" s="150"/>
      <c r="K436" s="150"/>
      <c r="L436" s="150"/>
      <c r="M436" s="150"/>
      <c r="N436" s="150"/>
    </row>
    <row r="437" spans="2:14" x14ac:dyDescent="0.3">
      <c r="B437" s="410" t="s">
        <v>431</v>
      </c>
      <c r="C437" s="12" t="s">
        <v>387</v>
      </c>
      <c r="D437" t="s">
        <v>3450</v>
      </c>
      <c r="E437" s="411"/>
      <c r="F437" s="415" t="s">
        <v>1775</v>
      </c>
      <c r="G437" s="11"/>
      <c r="H437" s="413">
        <v>0</v>
      </c>
      <c r="I437" s="150"/>
      <c r="J437" s="150"/>
      <c r="K437" s="150"/>
      <c r="L437" s="150"/>
      <c r="M437" s="150"/>
      <c r="N437" s="150"/>
    </row>
    <row r="438" spans="2:14" x14ac:dyDescent="0.3">
      <c r="B438" s="410" t="s">
        <v>431</v>
      </c>
      <c r="C438" s="12" t="s">
        <v>2020</v>
      </c>
      <c r="D438" t="s">
        <v>3451</v>
      </c>
      <c r="E438" s="411"/>
      <c r="F438" s="415" t="s">
        <v>1775</v>
      </c>
      <c r="G438" s="11"/>
      <c r="H438" s="413">
        <v>0</v>
      </c>
      <c r="I438" s="150"/>
      <c r="J438" s="150"/>
      <c r="K438" s="150"/>
      <c r="L438" s="150"/>
      <c r="M438" s="150"/>
      <c r="N438" s="150"/>
    </row>
    <row r="439" spans="2:14" x14ac:dyDescent="0.3">
      <c r="B439" s="410" t="s">
        <v>431</v>
      </c>
      <c r="C439" s="12" t="s">
        <v>390</v>
      </c>
      <c r="D439" t="s">
        <v>3452</v>
      </c>
      <c r="E439" s="411"/>
      <c r="F439" s="415" t="s">
        <v>1775</v>
      </c>
      <c r="G439" s="11"/>
      <c r="H439" s="413">
        <v>0</v>
      </c>
      <c r="I439" s="150"/>
      <c r="J439" s="150"/>
      <c r="K439" s="150"/>
      <c r="L439" s="150"/>
      <c r="M439" s="150"/>
      <c r="N439" s="150"/>
    </row>
    <row r="440" spans="2:14" x14ac:dyDescent="0.3">
      <c r="B440" s="410" t="s">
        <v>431</v>
      </c>
      <c r="C440" s="12" t="s">
        <v>2031</v>
      </c>
      <c r="D440" t="s">
        <v>3453</v>
      </c>
      <c r="E440" s="411"/>
      <c r="F440" s="415" t="s">
        <v>1776</v>
      </c>
      <c r="G440" s="11"/>
      <c r="H440" s="413">
        <v>0</v>
      </c>
      <c r="I440" s="150"/>
      <c r="J440" s="150"/>
      <c r="K440" s="150"/>
      <c r="L440" s="150"/>
      <c r="M440" s="150"/>
      <c r="N440" s="150"/>
    </row>
    <row r="441" spans="2:14" x14ac:dyDescent="0.3">
      <c r="B441" s="410" t="s">
        <v>431</v>
      </c>
      <c r="C441" s="12" t="s">
        <v>389</v>
      </c>
      <c r="D441" t="s">
        <v>3454</v>
      </c>
      <c r="E441" s="411"/>
      <c r="F441" s="415" t="s">
        <v>1775</v>
      </c>
      <c r="G441" s="11"/>
      <c r="H441" s="413">
        <v>0</v>
      </c>
      <c r="I441" s="150"/>
      <c r="J441" s="150"/>
      <c r="K441" s="150"/>
      <c r="L441" s="150"/>
      <c r="M441" s="150"/>
      <c r="N441" s="150"/>
    </row>
    <row r="442" spans="2:14" x14ac:dyDescent="0.3">
      <c r="B442" s="410" t="s">
        <v>431</v>
      </c>
      <c r="C442" s="12" t="s">
        <v>2021</v>
      </c>
      <c r="D442" t="s">
        <v>3455</v>
      </c>
      <c r="E442" s="411"/>
      <c r="F442" s="415" t="s">
        <v>1775</v>
      </c>
      <c r="G442" s="11"/>
      <c r="H442" s="413">
        <v>0</v>
      </c>
      <c r="I442" s="150"/>
      <c r="J442" s="150"/>
      <c r="K442" s="150"/>
      <c r="L442" s="150"/>
      <c r="M442" s="150"/>
      <c r="N442" s="150"/>
    </row>
    <row r="443" spans="2:14" x14ac:dyDescent="0.3">
      <c r="B443" s="410" t="s">
        <v>431</v>
      </c>
      <c r="C443" s="12" t="s">
        <v>392</v>
      </c>
      <c r="D443" t="s">
        <v>3456</v>
      </c>
      <c r="E443" s="411"/>
      <c r="F443" s="415" t="s">
        <v>1775</v>
      </c>
      <c r="G443" s="11"/>
      <c r="H443" s="413">
        <v>0</v>
      </c>
      <c r="I443" s="150"/>
      <c r="J443" s="150"/>
      <c r="K443" s="150"/>
      <c r="L443" s="150"/>
      <c r="M443" s="150"/>
      <c r="N443" s="150"/>
    </row>
    <row r="444" spans="2:14" x14ac:dyDescent="0.3">
      <c r="B444" s="410" t="s">
        <v>431</v>
      </c>
      <c r="C444" s="12" t="s">
        <v>2032</v>
      </c>
      <c r="D444" t="s">
        <v>3457</v>
      </c>
      <c r="E444" s="411"/>
      <c r="F444" s="415" t="s">
        <v>1776</v>
      </c>
      <c r="G444" s="11"/>
      <c r="H444" s="413">
        <v>0</v>
      </c>
      <c r="I444" s="150"/>
      <c r="J444" s="150"/>
      <c r="K444" s="150"/>
      <c r="L444" s="150"/>
      <c r="M444" s="150"/>
      <c r="N444" s="150"/>
    </row>
    <row r="445" spans="2:14" x14ac:dyDescent="0.3">
      <c r="B445" s="410" t="s">
        <v>431</v>
      </c>
      <c r="C445" s="12" t="s">
        <v>391</v>
      </c>
      <c r="D445" t="s">
        <v>3458</v>
      </c>
      <c r="E445" s="411"/>
      <c r="F445" s="415" t="s">
        <v>1775</v>
      </c>
      <c r="G445" s="11"/>
      <c r="H445" s="413">
        <v>0</v>
      </c>
      <c r="I445" s="150"/>
      <c r="J445" s="150"/>
      <c r="K445" s="150"/>
      <c r="L445" s="150"/>
      <c r="M445" s="150"/>
      <c r="N445" s="150"/>
    </row>
    <row r="446" spans="2:14" x14ac:dyDescent="0.3">
      <c r="B446" s="410" t="s">
        <v>431</v>
      </c>
      <c r="C446" s="12" t="s">
        <v>2022</v>
      </c>
      <c r="D446" t="s">
        <v>3459</v>
      </c>
      <c r="E446" s="411"/>
      <c r="F446" s="415" t="s">
        <v>1775</v>
      </c>
      <c r="G446" s="11"/>
      <c r="H446" s="413">
        <v>0</v>
      </c>
      <c r="I446" s="150"/>
      <c r="J446" s="150"/>
      <c r="K446" s="150"/>
      <c r="L446" s="150"/>
      <c r="M446" s="150"/>
      <c r="N446" s="150"/>
    </row>
    <row r="447" spans="2:14" x14ac:dyDescent="0.3">
      <c r="B447" s="410" t="s">
        <v>431</v>
      </c>
      <c r="C447" s="12" t="s">
        <v>394</v>
      </c>
      <c r="D447" t="s">
        <v>3460</v>
      </c>
      <c r="E447" s="411"/>
      <c r="F447" s="415" t="s">
        <v>1775</v>
      </c>
      <c r="G447" s="11"/>
      <c r="H447" s="413">
        <v>0</v>
      </c>
      <c r="I447" s="150"/>
      <c r="J447" s="150"/>
      <c r="K447" s="150"/>
      <c r="L447" s="150"/>
      <c r="M447" s="150"/>
      <c r="N447" s="150"/>
    </row>
    <row r="448" spans="2:14" x14ac:dyDescent="0.3">
      <c r="B448" s="410" t="s">
        <v>431</v>
      </c>
      <c r="C448" s="12" t="s">
        <v>2033</v>
      </c>
      <c r="D448" t="s">
        <v>3461</v>
      </c>
      <c r="E448" s="411"/>
      <c r="F448" s="415" t="s">
        <v>1776</v>
      </c>
      <c r="G448" s="11"/>
      <c r="H448" s="413">
        <v>0</v>
      </c>
      <c r="I448" s="150"/>
      <c r="J448" s="150"/>
      <c r="K448" s="150"/>
      <c r="L448" s="150"/>
      <c r="M448" s="150"/>
      <c r="N448" s="150"/>
    </row>
    <row r="449" spans="2:14" x14ac:dyDescent="0.3">
      <c r="B449" s="410" t="s">
        <v>431</v>
      </c>
      <c r="C449" s="12" t="s">
        <v>393</v>
      </c>
      <c r="D449" t="s">
        <v>3462</v>
      </c>
      <c r="E449" s="411"/>
      <c r="F449" s="415" t="s">
        <v>1775</v>
      </c>
      <c r="G449" s="11"/>
      <c r="H449" s="413">
        <v>0</v>
      </c>
      <c r="I449" s="150"/>
      <c r="J449" s="150"/>
      <c r="K449" s="150"/>
      <c r="L449" s="150"/>
      <c r="M449" s="150"/>
      <c r="N449" s="150"/>
    </row>
    <row r="450" spans="2:14" x14ac:dyDescent="0.3">
      <c r="B450" s="410" t="s">
        <v>431</v>
      </c>
      <c r="C450" s="12" t="s">
        <v>2023</v>
      </c>
      <c r="D450" t="s">
        <v>3463</v>
      </c>
      <c r="E450" s="411"/>
      <c r="F450" s="415" t="s">
        <v>1775</v>
      </c>
      <c r="G450" s="11"/>
      <c r="H450" s="413">
        <v>0</v>
      </c>
      <c r="I450" s="150"/>
      <c r="J450" s="150"/>
      <c r="K450" s="150"/>
      <c r="L450" s="150"/>
      <c r="M450" s="150"/>
      <c r="N450" s="150"/>
    </row>
    <row r="451" spans="2:14" x14ac:dyDescent="0.3">
      <c r="B451" s="410" t="s">
        <v>431</v>
      </c>
      <c r="C451" s="12" t="s">
        <v>396</v>
      </c>
      <c r="D451" t="s">
        <v>3464</v>
      </c>
      <c r="E451" s="411"/>
      <c r="F451" s="415" t="s">
        <v>1775</v>
      </c>
      <c r="G451" s="11"/>
      <c r="H451" s="413">
        <v>0</v>
      </c>
      <c r="I451" s="150"/>
      <c r="J451" s="150"/>
      <c r="K451" s="150"/>
      <c r="L451" s="150"/>
      <c r="M451" s="150"/>
      <c r="N451" s="150"/>
    </row>
    <row r="452" spans="2:14" x14ac:dyDescent="0.3">
      <c r="B452" s="410" t="s">
        <v>431</v>
      </c>
      <c r="C452" s="12" t="s">
        <v>2034</v>
      </c>
      <c r="D452" t="s">
        <v>3465</v>
      </c>
      <c r="E452" s="411"/>
      <c r="F452" s="415" t="s">
        <v>1776</v>
      </c>
      <c r="G452" s="11"/>
      <c r="H452" s="413">
        <v>0</v>
      </c>
      <c r="I452" s="150"/>
      <c r="J452" s="150"/>
      <c r="K452" s="150"/>
      <c r="L452" s="150"/>
      <c r="M452" s="150"/>
      <c r="N452" s="150"/>
    </row>
    <row r="453" spans="2:14" x14ac:dyDescent="0.3">
      <c r="B453" s="410" t="s">
        <v>431</v>
      </c>
      <c r="C453" s="12" t="s">
        <v>395</v>
      </c>
      <c r="D453" t="s">
        <v>3466</v>
      </c>
      <c r="E453" s="411"/>
      <c r="F453" s="415" t="s">
        <v>1775</v>
      </c>
      <c r="G453" s="11"/>
      <c r="H453" s="413">
        <v>0</v>
      </c>
      <c r="I453" s="150"/>
      <c r="J453" s="150"/>
      <c r="K453" s="150"/>
      <c r="L453" s="150"/>
      <c r="M453" s="150"/>
      <c r="N453" s="150"/>
    </row>
    <row r="454" spans="2:14" x14ac:dyDescent="0.3">
      <c r="B454" s="410" t="s">
        <v>431</v>
      </c>
      <c r="C454" s="12" t="s">
        <v>2024</v>
      </c>
      <c r="D454" t="s">
        <v>3467</v>
      </c>
      <c r="E454" s="411"/>
      <c r="F454" s="415" t="s">
        <v>1775</v>
      </c>
      <c r="G454" s="11"/>
      <c r="H454" s="413">
        <v>0</v>
      </c>
      <c r="I454" s="150"/>
      <c r="J454" s="150"/>
      <c r="K454" s="150"/>
      <c r="L454" s="150"/>
      <c r="M454" s="150"/>
      <c r="N454" s="150"/>
    </row>
    <row r="455" spans="2:14" x14ac:dyDescent="0.3">
      <c r="B455" s="410" t="s">
        <v>431</v>
      </c>
      <c r="C455" s="12" t="s">
        <v>1615</v>
      </c>
      <c r="D455" t="s">
        <v>3468</v>
      </c>
      <c r="E455" s="411"/>
      <c r="F455" s="415" t="s">
        <v>1775</v>
      </c>
      <c r="G455" s="11"/>
      <c r="H455" s="413">
        <v>0</v>
      </c>
      <c r="I455" s="150"/>
      <c r="J455" s="150"/>
      <c r="K455" s="150"/>
      <c r="L455" s="150"/>
      <c r="M455" s="150"/>
      <c r="N455" s="150"/>
    </row>
    <row r="456" spans="2:14" x14ac:dyDescent="0.3">
      <c r="B456" s="410" t="s">
        <v>431</v>
      </c>
      <c r="C456" s="12" t="s">
        <v>2035</v>
      </c>
      <c r="D456" t="s">
        <v>3469</v>
      </c>
      <c r="E456" s="411"/>
      <c r="F456" s="415" t="s">
        <v>1776</v>
      </c>
      <c r="G456" s="11"/>
      <c r="H456" s="413">
        <v>0</v>
      </c>
      <c r="I456" s="150"/>
      <c r="J456" s="150"/>
      <c r="K456" s="150"/>
      <c r="L456" s="150"/>
      <c r="M456" s="150"/>
      <c r="N456" s="150"/>
    </row>
    <row r="457" spans="2:14" x14ac:dyDescent="0.3">
      <c r="B457" s="410" t="s">
        <v>431</v>
      </c>
      <c r="C457" s="12" t="s">
        <v>1614</v>
      </c>
      <c r="D457" t="s">
        <v>3470</v>
      </c>
      <c r="E457" s="411"/>
      <c r="F457" s="415" t="s">
        <v>1775</v>
      </c>
      <c r="G457" s="11"/>
      <c r="H457" s="413">
        <v>0</v>
      </c>
      <c r="I457" s="150"/>
      <c r="J457" s="150"/>
      <c r="K457" s="150"/>
      <c r="L457" s="150"/>
      <c r="M457" s="150"/>
      <c r="N457" s="150"/>
    </row>
    <row r="458" spans="2:14" x14ac:dyDescent="0.3">
      <c r="B458" s="410" t="s">
        <v>431</v>
      </c>
      <c r="C458" s="12" t="s">
        <v>2025</v>
      </c>
      <c r="D458" t="s">
        <v>3471</v>
      </c>
      <c r="E458" s="411"/>
      <c r="F458" s="415" t="s">
        <v>1775</v>
      </c>
      <c r="G458" s="11"/>
      <c r="H458" s="413">
        <v>0</v>
      </c>
      <c r="I458" s="150"/>
      <c r="J458" s="150"/>
      <c r="K458" s="150"/>
      <c r="L458" s="150"/>
      <c r="M458" s="150"/>
      <c r="N458" s="150"/>
    </row>
    <row r="459" spans="2:14" x14ac:dyDescent="0.3">
      <c r="B459" s="410" t="s">
        <v>431</v>
      </c>
      <c r="C459" s="12" t="s">
        <v>1618</v>
      </c>
      <c r="D459" t="s">
        <v>3472</v>
      </c>
      <c r="E459" s="411"/>
      <c r="F459" s="415" t="s">
        <v>1775</v>
      </c>
      <c r="G459" s="11"/>
      <c r="H459" s="413">
        <v>0</v>
      </c>
      <c r="I459" s="150"/>
      <c r="J459" s="150"/>
      <c r="K459" s="150"/>
      <c r="L459" s="150"/>
      <c r="M459" s="150"/>
      <c r="N459" s="150"/>
    </row>
    <row r="460" spans="2:14" x14ac:dyDescent="0.3">
      <c r="B460" s="410" t="s">
        <v>431</v>
      </c>
      <c r="C460" s="12" t="s">
        <v>2036</v>
      </c>
      <c r="D460" t="s">
        <v>3473</v>
      </c>
      <c r="E460" s="411"/>
      <c r="F460" s="415" t="s">
        <v>1776</v>
      </c>
      <c r="G460" s="11"/>
      <c r="H460" s="413">
        <v>0</v>
      </c>
      <c r="I460" s="150"/>
      <c r="J460" s="150"/>
      <c r="K460" s="150"/>
      <c r="L460" s="150"/>
      <c r="M460" s="150"/>
      <c r="N460" s="150"/>
    </row>
    <row r="461" spans="2:14" x14ac:dyDescent="0.3">
      <c r="B461" s="410" t="s">
        <v>431</v>
      </c>
      <c r="C461" s="12" t="s">
        <v>1617</v>
      </c>
      <c r="D461" t="s">
        <v>3474</v>
      </c>
      <c r="E461" s="411"/>
      <c r="F461" s="415" t="s">
        <v>1775</v>
      </c>
      <c r="G461" s="11"/>
      <c r="H461" s="413">
        <v>0</v>
      </c>
      <c r="I461" s="150"/>
      <c r="J461" s="150"/>
      <c r="K461" s="150"/>
      <c r="L461" s="150"/>
      <c r="M461" s="150"/>
      <c r="N461" s="150"/>
    </row>
    <row r="462" spans="2:14" x14ac:dyDescent="0.3">
      <c r="B462" s="410" t="s">
        <v>431</v>
      </c>
      <c r="C462" s="12" t="s">
        <v>2026</v>
      </c>
      <c r="D462" t="s">
        <v>3475</v>
      </c>
      <c r="E462" s="411"/>
      <c r="F462" s="415" t="s">
        <v>1775</v>
      </c>
      <c r="G462" s="11"/>
      <c r="H462" s="413">
        <v>0</v>
      </c>
      <c r="I462" s="150"/>
      <c r="J462" s="150"/>
      <c r="K462" s="150"/>
      <c r="L462" s="150"/>
      <c r="M462" s="150"/>
      <c r="N462" s="150"/>
    </row>
    <row r="463" spans="2:14" x14ac:dyDescent="0.3">
      <c r="B463" s="410" t="s">
        <v>431</v>
      </c>
      <c r="C463" s="12" t="s">
        <v>1603</v>
      </c>
      <c r="D463" t="s">
        <v>3476</v>
      </c>
      <c r="E463" s="411"/>
      <c r="F463" s="415" t="s">
        <v>1775</v>
      </c>
      <c r="G463" s="11"/>
      <c r="H463" s="413">
        <v>0</v>
      </c>
      <c r="I463" s="150"/>
      <c r="J463" s="150"/>
      <c r="K463" s="150"/>
      <c r="L463" s="150"/>
      <c r="M463" s="150"/>
      <c r="N463" s="150"/>
    </row>
    <row r="464" spans="2:14" x14ac:dyDescent="0.3">
      <c r="B464" s="410" t="s">
        <v>431</v>
      </c>
      <c r="C464" s="12" t="s">
        <v>1604</v>
      </c>
      <c r="D464" t="s">
        <v>3477</v>
      </c>
      <c r="E464" s="411"/>
      <c r="F464" s="415" t="s">
        <v>1775</v>
      </c>
      <c r="G464" s="11"/>
      <c r="H464" s="413">
        <v>0</v>
      </c>
      <c r="I464" s="150"/>
      <c r="J464" s="150"/>
      <c r="K464" s="150"/>
      <c r="L464" s="150"/>
      <c r="M464" s="150"/>
      <c r="N464" s="150"/>
    </row>
    <row r="465" spans="1:27" x14ac:dyDescent="0.3">
      <c r="B465" s="410" t="s">
        <v>431</v>
      </c>
      <c r="C465" s="12" t="s">
        <v>1605</v>
      </c>
      <c r="D465" t="s">
        <v>3478</v>
      </c>
      <c r="E465" s="411"/>
      <c r="F465" s="415" t="s">
        <v>1775</v>
      </c>
      <c r="G465" s="11"/>
      <c r="H465" s="413">
        <v>0</v>
      </c>
      <c r="I465" s="150"/>
      <c r="J465" s="150"/>
      <c r="K465" s="150"/>
      <c r="L465" s="150"/>
      <c r="M465" s="150"/>
      <c r="N465" s="150"/>
    </row>
    <row r="466" spans="1:27" s="8" customFormat="1" x14ac:dyDescent="0.3">
      <c r="A466" s="3"/>
      <c r="B466" s="410" t="s">
        <v>431</v>
      </c>
      <c r="C466" s="12" t="s">
        <v>1606</v>
      </c>
      <c r="D466" t="s">
        <v>3479</v>
      </c>
      <c r="E466" s="411"/>
      <c r="F466" s="415" t="s">
        <v>1775</v>
      </c>
      <c r="G466" s="11"/>
      <c r="H466" s="413">
        <v>0</v>
      </c>
      <c r="I466" s="150"/>
      <c r="J466" s="150"/>
      <c r="K466" s="150"/>
      <c r="L466" s="150"/>
      <c r="M466" s="150"/>
      <c r="N466" s="150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spans="1:27" s="8" customFormat="1" x14ac:dyDescent="0.3">
      <c r="B467" s="410" t="s">
        <v>431</v>
      </c>
      <c r="C467" s="12" t="s">
        <v>1607</v>
      </c>
      <c r="D467" t="s">
        <v>3480</v>
      </c>
      <c r="E467" s="411"/>
      <c r="F467" s="415" t="s">
        <v>1775</v>
      </c>
      <c r="G467" s="11"/>
      <c r="H467" s="413">
        <v>0</v>
      </c>
      <c r="I467" s="150"/>
      <c r="J467" s="150"/>
      <c r="K467" s="150"/>
      <c r="L467" s="150"/>
      <c r="M467" s="150"/>
      <c r="N467" s="150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spans="1:27" s="8" customFormat="1" x14ac:dyDescent="0.3">
      <c r="B468" s="410" t="s">
        <v>431</v>
      </c>
      <c r="C468" s="12" t="s">
        <v>1608</v>
      </c>
      <c r="D468" t="s">
        <v>3481</v>
      </c>
      <c r="E468" s="411"/>
      <c r="F468" s="415" t="s">
        <v>1775</v>
      </c>
      <c r="G468" s="11"/>
      <c r="H468" s="413">
        <v>0</v>
      </c>
      <c r="I468" s="150"/>
      <c r="J468" s="150"/>
      <c r="K468" s="150"/>
      <c r="L468" s="150"/>
      <c r="M468" s="150"/>
      <c r="N468" s="150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spans="1:27" s="8" customFormat="1" x14ac:dyDescent="0.3">
      <c r="B469" s="410" t="s">
        <v>431</v>
      </c>
      <c r="C469" s="12" t="s">
        <v>1609</v>
      </c>
      <c r="D469" t="s">
        <v>3482</v>
      </c>
      <c r="E469" s="411"/>
      <c r="F469" s="415" t="s">
        <v>1775</v>
      </c>
      <c r="G469" s="11"/>
      <c r="H469" s="413">
        <v>0</v>
      </c>
      <c r="I469" s="150"/>
      <c r="J469" s="150"/>
      <c r="K469" s="150"/>
      <c r="L469" s="150"/>
      <c r="M469" s="150"/>
      <c r="N469" s="150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spans="1:27" s="8" customFormat="1" x14ac:dyDescent="0.3">
      <c r="B470" s="410" t="s">
        <v>431</v>
      </c>
      <c r="C470" s="12" t="s">
        <v>1616</v>
      </c>
      <c r="D470" t="s">
        <v>3483</v>
      </c>
      <c r="E470" s="411"/>
      <c r="F470" s="415" t="s">
        <v>1775</v>
      </c>
      <c r="G470" s="11"/>
      <c r="H470" s="413">
        <v>0</v>
      </c>
      <c r="I470" s="150"/>
      <c r="J470" s="150"/>
      <c r="K470" s="150"/>
      <c r="L470" s="150"/>
      <c r="M470" s="150"/>
      <c r="N470" s="150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spans="1:27" s="8" customFormat="1" x14ac:dyDescent="0.3">
      <c r="B471" s="410" t="s">
        <v>431</v>
      </c>
      <c r="C471" s="12" t="s">
        <v>1619</v>
      </c>
      <c r="D471" t="s">
        <v>3484</v>
      </c>
      <c r="E471" s="411"/>
      <c r="F471" s="415" t="s">
        <v>1775</v>
      </c>
      <c r="G471" s="11"/>
      <c r="H471" s="413">
        <v>0</v>
      </c>
      <c r="I471" s="150"/>
      <c r="J471" s="150"/>
      <c r="K471" s="150"/>
      <c r="L471" s="150"/>
      <c r="M471" s="150"/>
      <c r="N471" s="150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spans="1:27" s="8" customFormat="1" x14ac:dyDescent="0.3">
      <c r="B472" s="410" t="s">
        <v>431</v>
      </c>
      <c r="C472" s="221" t="s">
        <v>2044</v>
      </c>
      <c r="D472" t="s">
        <v>3485</v>
      </c>
      <c r="E472" s="411"/>
      <c r="F472" s="415" t="s">
        <v>1775</v>
      </c>
      <c r="G472" s="11"/>
      <c r="H472" s="413">
        <v>0</v>
      </c>
      <c r="I472" s="150"/>
      <c r="J472" s="150"/>
      <c r="K472" s="150"/>
      <c r="L472" s="150"/>
      <c r="M472" s="150"/>
      <c r="N472" s="150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spans="1:27" s="8" customFormat="1" x14ac:dyDescent="0.3">
      <c r="B473" s="418" t="s">
        <v>3487</v>
      </c>
      <c r="C473" s="339" t="s">
        <v>2276</v>
      </c>
      <c r="D473" t="s">
        <v>3488</v>
      </c>
      <c r="E473" s="7"/>
      <c r="F473" s="414" t="s">
        <v>1775</v>
      </c>
      <c r="G473" s="11"/>
      <c r="H473" s="413">
        <v>0</v>
      </c>
      <c r="I473" s="150"/>
      <c r="J473" s="150"/>
      <c r="K473" s="150"/>
      <c r="L473" s="150"/>
      <c r="M473" s="150"/>
      <c r="N473" s="150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spans="1:27" s="8" customFormat="1" x14ac:dyDescent="0.3">
      <c r="B474" s="418" t="s">
        <v>3487</v>
      </c>
      <c r="C474" s="339" t="s">
        <v>2277</v>
      </c>
      <c r="D474" t="s">
        <v>3489</v>
      </c>
      <c r="E474" s="7"/>
      <c r="F474" s="412" t="s">
        <v>1775</v>
      </c>
      <c r="G474" s="11"/>
      <c r="H474" s="413">
        <v>0</v>
      </c>
      <c r="I474" s="150"/>
      <c r="J474" s="150"/>
      <c r="K474" s="150"/>
      <c r="L474" s="150"/>
      <c r="M474" s="150"/>
      <c r="N474" s="150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spans="1:27" s="8" customFormat="1" x14ac:dyDescent="0.3">
      <c r="B475" s="418" t="s">
        <v>3487</v>
      </c>
      <c r="C475" s="339" t="s">
        <v>2278</v>
      </c>
      <c r="D475" t="s">
        <v>3490</v>
      </c>
      <c r="E475" s="7"/>
      <c r="F475" s="412" t="s">
        <v>1775</v>
      </c>
      <c r="G475" s="11"/>
      <c r="H475" s="413">
        <v>0</v>
      </c>
      <c r="I475" s="150"/>
      <c r="J475" s="150"/>
      <c r="K475" s="150"/>
      <c r="L475" s="150"/>
      <c r="M475" s="150"/>
      <c r="N475" s="150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spans="1:27" s="8" customFormat="1" x14ac:dyDescent="0.3">
      <c r="B476" s="418" t="s">
        <v>3487</v>
      </c>
      <c r="C476" s="339" t="s">
        <v>2279</v>
      </c>
      <c r="D476" t="s">
        <v>3491</v>
      </c>
      <c r="E476" s="7"/>
      <c r="F476" s="412" t="s">
        <v>1775</v>
      </c>
      <c r="G476" s="11"/>
      <c r="H476" s="413">
        <v>0</v>
      </c>
      <c r="I476" s="150"/>
      <c r="J476" s="150"/>
      <c r="K476" s="150"/>
      <c r="L476" s="150"/>
      <c r="M476" s="150"/>
      <c r="N476" s="150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spans="1:27" s="8" customFormat="1" x14ac:dyDescent="0.3">
      <c r="B477" s="418" t="s">
        <v>3487</v>
      </c>
      <c r="C477" s="411" t="s">
        <v>2280</v>
      </c>
      <c r="D477" t="s">
        <v>3492</v>
      </c>
      <c r="E477" s="7"/>
      <c r="F477" s="412" t="s">
        <v>1775</v>
      </c>
      <c r="G477" s="11"/>
      <c r="H477" s="413">
        <v>0</v>
      </c>
      <c r="I477" s="150"/>
      <c r="J477" s="150"/>
      <c r="K477" s="150"/>
      <c r="L477" s="150"/>
      <c r="M477" s="150"/>
      <c r="N477" s="150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spans="1:27" x14ac:dyDescent="0.3">
      <c r="A478" s="8"/>
      <c r="B478" s="418" t="s">
        <v>3487</v>
      </c>
      <c r="C478" s="411" t="s">
        <v>2281</v>
      </c>
      <c r="D478" t="s">
        <v>3493</v>
      </c>
      <c r="E478" s="7"/>
      <c r="F478" s="412" t="s">
        <v>1775</v>
      </c>
      <c r="G478" s="11"/>
      <c r="H478" s="413">
        <v>0</v>
      </c>
      <c r="I478" s="150"/>
      <c r="J478" s="150"/>
      <c r="K478" s="150"/>
      <c r="L478" s="150"/>
      <c r="M478" s="150"/>
      <c r="N478" s="150"/>
    </row>
    <row r="479" spans="1:27" x14ac:dyDescent="0.3">
      <c r="B479" s="418" t="s">
        <v>3487</v>
      </c>
      <c r="C479" s="411" t="s">
        <v>2282</v>
      </c>
      <c r="D479" t="s">
        <v>3494</v>
      </c>
      <c r="E479" s="7"/>
      <c r="F479" s="412" t="s">
        <v>1775</v>
      </c>
      <c r="G479" s="11"/>
      <c r="H479" s="413">
        <v>0</v>
      </c>
      <c r="I479" s="150"/>
      <c r="J479" s="150"/>
      <c r="K479" s="150"/>
      <c r="L479" s="150"/>
      <c r="M479" s="150"/>
      <c r="N479" s="150"/>
    </row>
    <row r="480" spans="1:27" x14ac:dyDescent="0.3">
      <c r="B480" s="418" t="s">
        <v>3487</v>
      </c>
      <c r="C480" s="411" t="s">
        <v>2283</v>
      </c>
      <c r="D480" t="s">
        <v>3495</v>
      </c>
      <c r="E480" s="7"/>
      <c r="F480" s="412" t="s">
        <v>1775</v>
      </c>
      <c r="G480" s="11"/>
      <c r="H480" s="413">
        <v>0</v>
      </c>
      <c r="I480" s="150"/>
      <c r="J480" s="150"/>
      <c r="K480" s="150"/>
      <c r="L480" s="150"/>
      <c r="M480" s="150"/>
      <c r="N480" s="150"/>
    </row>
    <row r="481" spans="2:14" x14ac:dyDescent="0.3">
      <c r="B481" s="418" t="s">
        <v>3487</v>
      </c>
      <c r="C481" s="411" t="s">
        <v>2284</v>
      </c>
      <c r="D481" t="s">
        <v>3496</v>
      </c>
      <c r="E481" s="7"/>
      <c r="F481" s="412" t="s">
        <v>1775</v>
      </c>
      <c r="G481" s="11"/>
      <c r="H481" s="413">
        <v>0</v>
      </c>
      <c r="I481" s="150"/>
      <c r="J481" s="150"/>
      <c r="K481" s="150"/>
      <c r="L481" s="150"/>
      <c r="M481" s="150"/>
      <c r="N481" s="150"/>
    </row>
    <row r="482" spans="2:14" x14ac:dyDescent="0.3">
      <c r="B482" s="418" t="s">
        <v>3487</v>
      </c>
      <c r="C482" s="411" t="s">
        <v>2285</v>
      </c>
      <c r="D482" t="s">
        <v>3497</v>
      </c>
      <c r="E482" s="7"/>
      <c r="F482" s="412" t="s">
        <v>1775</v>
      </c>
      <c r="G482" s="11"/>
      <c r="H482" s="413">
        <v>0</v>
      </c>
      <c r="I482" s="150"/>
      <c r="J482" s="150"/>
      <c r="K482" s="150"/>
      <c r="L482" s="150"/>
      <c r="M482" s="150"/>
      <c r="N482" s="150"/>
    </row>
    <row r="483" spans="2:14" x14ac:dyDescent="0.3">
      <c r="B483" s="419" t="s">
        <v>3498</v>
      </c>
      <c r="C483" s="41" t="s">
        <v>2287</v>
      </c>
      <c r="D483" s="3" t="s">
        <v>3499</v>
      </c>
      <c r="E483" s="7"/>
      <c r="F483" s="415" t="s">
        <v>1775</v>
      </c>
      <c r="G483" s="11"/>
      <c r="H483" s="413">
        <v>0</v>
      </c>
      <c r="I483" s="150"/>
      <c r="J483" s="150"/>
      <c r="K483" s="150"/>
      <c r="L483" s="150"/>
      <c r="M483" s="150"/>
      <c r="N483" s="150"/>
    </row>
    <row r="484" spans="2:14" x14ac:dyDescent="0.3">
      <c r="B484" s="419" t="s">
        <v>3498</v>
      </c>
      <c r="C484" s="41" t="s">
        <v>2288</v>
      </c>
      <c r="D484" s="3" t="s">
        <v>3500</v>
      </c>
      <c r="E484" s="7"/>
      <c r="F484" s="415" t="s">
        <v>1776</v>
      </c>
      <c r="G484" s="11"/>
      <c r="H484" s="413">
        <v>0</v>
      </c>
      <c r="I484" s="150"/>
      <c r="J484" s="150"/>
      <c r="K484" s="150"/>
      <c r="L484" s="150"/>
      <c r="M484" s="150"/>
      <c r="N484" s="150"/>
    </row>
    <row r="485" spans="2:14" x14ac:dyDescent="0.3">
      <c r="B485" s="419" t="s">
        <v>3498</v>
      </c>
      <c r="C485" s="41" t="s">
        <v>2289</v>
      </c>
      <c r="D485" s="3" t="s">
        <v>3501</v>
      </c>
      <c r="E485" s="7"/>
      <c r="F485" s="415" t="s">
        <v>1776</v>
      </c>
      <c r="G485" s="11"/>
      <c r="H485" s="413">
        <v>0</v>
      </c>
      <c r="I485" s="150"/>
      <c r="J485" s="150"/>
      <c r="K485" s="150"/>
      <c r="L485" s="150"/>
      <c r="M485" s="150"/>
      <c r="N485" s="150"/>
    </row>
    <row r="486" spans="2:14" x14ac:dyDescent="0.3">
      <c r="B486" s="419" t="s">
        <v>3498</v>
      </c>
      <c r="C486" s="41" t="s">
        <v>2290</v>
      </c>
      <c r="D486" s="3" t="s">
        <v>3502</v>
      </c>
      <c r="E486" s="7"/>
      <c r="F486" s="415" t="s">
        <v>1776</v>
      </c>
      <c r="G486" s="11"/>
      <c r="H486" s="413">
        <v>0</v>
      </c>
      <c r="I486" s="150"/>
      <c r="J486" s="150"/>
      <c r="K486" s="150"/>
      <c r="L486" s="150"/>
      <c r="M486" s="150"/>
      <c r="N486" s="150"/>
    </row>
    <row r="487" spans="2:14" x14ac:dyDescent="0.3">
      <c r="B487" s="419" t="s">
        <v>3498</v>
      </c>
      <c r="C487" s="41" t="s">
        <v>2291</v>
      </c>
      <c r="D487" s="3" t="s">
        <v>3503</v>
      </c>
      <c r="E487" s="7"/>
      <c r="F487" s="415" t="s">
        <v>1776</v>
      </c>
      <c r="G487" s="11"/>
      <c r="H487" s="413">
        <v>0</v>
      </c>
      <c r="I487" s="150"/>
      <c r="J487" s="150"/>
      <c r="K487" s="150"/>
      <c r="L487" s="150"/>
      <c r="M487" s="150"/>
      <c r="N487" s="150"/>
    </row>
    <row r="488" spans="2:14" x14ac:dyDescent="0.3">
      <c r="B488" s="419" t="s">
        <v>3498</v>
      </c>
      <c r="C488" s="41" t="s">
        <v>2292</v>
      </c>
      <c r="D488" s="3" t="s">
        <v>3504</v>
      </c>
      <c r="E488" s="7"/>
      <c r="F488" s="415" t="s">
        <v>1776</v>
      </c>
      <c r="G488" s="11"/>
      <c r="H488" s="413">
        <v>0</v>
      </c>
      <c r="I488" s="150"/>
      <c r="J488" s="150"/>
      <c r="K488" s="150"/>
      <c r="L488" s="150"/>
      <c r="M488" s="150"/>
      <c r="N488" s="150"/>
    </row>
    <row r="489" spans="2:14" x14ac:dyDescent="0.3">
      <c r="B489" s="419" t="s">
        <v>3498</v>
      </c>
      <c r="C489" s="41" t="s">
        <v>2293</v>
      </c>
      <c r="D489" s="3" t="s">
        <v>3505</v>
      </c>
      <c r="E489" s="7"/>
      <c r="F489" s="415" t="s">
        <v>1776</v>
      </c>
      <c r="G489" s="11"/>
      <c r="H489" s="413">
        <v>0</v>
      </c>
      <c r="I489" s="150"/>
      <c r="J489" s="150"/>
      <c r="K489" s="150"/>
      <c r="L489" s="150"/>
      <c r="M489" s="150"/>
      <c r="N489" s="150"/>
    </row>
    <row r="490" spans="2:14" x14ac:dyDescent="0.3">
      <c r="B490" s="419" t="s">
        <v>3498</v>
      </c>
      <c r="C490" s="41" t="s">
        <v>2294</v>
      </c>
      <c r="D490" s="3" t="s">
        <v>3506</v>
      </c>
      <c r="E490" s="7"/>
      <c r="F490" s="415" t="s">
        <v>1775</v>
      </c>
      <c r="G490" s="11"/>
      <c r="H490" s="413">
        <v>0</v>
      </c>
      <c r="I490" s="150"/>
      <c r="J490" s="150"/>
      <c r="K490" s="150"/>
      <c r="L490" s="150"/>
      <c r="M490" s="150"/>
      <c r="N490" s="150"/>
    </row>
    <row r="491" spans="2:14" x14ac:dyDescent="0.3">
      <c r="B491" s="419" t="s">
        <v>3498</v>
      </c>
      <c r="C491" s="41" t="s">
        <v>2295</v>
      </c>
      <c r="D491" s="3" t="s">
        <v>3507</v>
      </c>
      <c r="E491" s="7"/>
      <c r="F491" s="415" t="s">
        <v>1776</v>
      </c>
      <c r="G491" s="11"/>
      <c r="H491" s="413">
        <v>0</v>
      </c>
      <c r="I491" s="150"/>
      <c r="J491" s="150"/>
      <c r="K491" s="150"/>
      <c r="L491" s="150"/>
      <c r="M491" s="150"/>
      <c r="N491" s="150"/>
    </row>
    <row r="492" spans="2:14" x14ac:dyDescent="0.3">
      <c r="B492" s="419" t="s">
        <v>3498</v>
      </c>
      <c r="C492" s="41" t="s">
        <v>2296</v>
      </c>
      <c r="D492" s="3" t="s">
        <v>3508</v>
      </c>
      <c r="E492" s="7"/>
      <c r="F492" s="415" t="s">
        <v>1775</v>
      </c>
      <c r="G492" s="11"/>
      <c r="H492" s="413">
        <v>0</v>
      </c>
      <c r="I492" s="150"/>
      <c r="J492" s="150"/>
      <c r="K492" s="150"/>
      <c r="L492" s="150"/>
      <c r="M492" s="150"/>
      <c r="N492" s="150"/>
    </row>
    <row r="493" spans="2:14" x14ac:dyDescent="0.3">
      <c r="B493" s="419" t="s">
        <v>3498</v>
      </c>
      <c r="C493" s="41" t="s">
        <v>2297</v>
      </c>
      <c r="D493" s="3" t="s">
        <v>3509</v>
      </c>
      <c r="E493" s="7"/>
      <c r="F493" s="415" t="s">
        <v>1775</v>
      </c>
      <c r="G493" s="11"/>
      <c r="H493" s="413">
        <v>0</v>
      </c>
      <c r="I493" s="150"/>
      <c r="J493" s="150"/>
      <c r="K493" s="150"/>
      <c r="L493" s="150"/>
      <c r="M493" s="150"/>
      <c r="N493" s="150"/>
    </row>
    <row r="494" spans="2:14" x14ac:dyDescent="0.3">
      <c r="B494" s="419" t="s">
        <v>3498</v>
      </c>
      <c r="C494" s="41" t="s">
        <v>2298</v>
      </c>
      <c r="D494" s="3" t="s">
        <v>3510</v>
      </c>
      <c r="E494" s="7"/>
      <c r="F494" s="415" t="s">
        <v>1775</v>
      </c>
      <c r="G494" s="11"/>
      <c r="H494" s="413">
        <v>0</v>
      </c>
      <c r="I494" s="150"/>
      <c r="J494" s="150"/>
      <c r="K494" s="150"/>
      <c r="L494" s="150"/>
      <c r="M494" s="150"/>
      <c r="N494" s="150"/>
    </row>
    <row r="495" spans="2:14" x14ac:dyDescent="0.3">
      <c r="B495" s="419" t="s">
        <v>3498</v>
      </c>
      <c r="C495" s="41" t="s">
        <v>2299</v>
      </c>
      <c r="D495" s="3" t="s">
        <v>3511</v>
      </c>
      <c r="E495" s="7"/>
      <c r="F495" s="415" t="s">
        <v>1776</v>
      </c>
      <c r="G495" s="11"/>
      <c r="H495" s="413">
        <v>0</v>
      </c>
      <c r="I495" s="150"/>
      <c r="J495" s="150"/>
      <c r="K495" s="150"/>
      <c r="L495" s="150"/>
      <c r="M495" s="150"/>
      <c r="N495" s="150"/>
    </row>
    <row r="496" spans="2:14" x14ac:dyDescent="0.3">
      <c r="B496" s="419" t="s">
        <v>3498</v>
      </c>
      <c r="C496" s="41" t="s">
        <v>2300</v>
      </c>
      <c r="D496" s="3" t="s">
        <v>3512</v>
      </c>
      <c r="E496" s="7"/>
      <c r="F496" s="415" t="s">
        <v>1776</v>
      </c>
      <c r="G496" s="11"/>
      <c r="H496" s="413">
        <v>0</v>
      </c>
      <c r="I496" s="150"/>
      <c r="J496" s="150"/>
      <c r="K496" s="150"/>
      <c r="L496" s="150"/>
      <c r="M496" s="150"/>
      <c r="N496" s="150"/>
    </row>
    <row r="497" spans="2:14" x14ac:dyDescent="0.3">
      <c r="B497" s="419" t="s">
        <v>3498</v>
      </c>
      <c r="C497" s="41" t="s">
        <v>2301</v>
      </c>
      <c r="D497" s="3" t="s">
        <v>3513</v>
      </c>
      <c r="E497" s="7"/>
      <c r="F497" s="415" t="s">
        <v>1776</v>
      </c>
      <c r="G497" s="11"/>
      <c r="H497" s="413">
        <v>0</v>
      </c>
      <c r="I497" s="150"/>
      <c r="J497" s="150"/>
      <c r="K497" s="150"/>
      <c r="L497" s="150"/>
      <c r="M497" s="150"/>
      <c r="N497" s="150"/>
    </row>
    <row r="498" spans="2:14" x14ac:dyDescent="0.3">
      <c r="B498" s="419" t="s">
        <v>3498</v>
      </c>
      <c r="C498" s="41" t="s">
        <v>2302</v>
      </c>
      <c r="D498" s="3" t="s">
        <v>3514</v>
      </c>
      <c r="E498" s="7"/>
      <c r="F498" s="415" t="s">
        <v>1776</v>
      </c>
      <c r="G498" s="11"/>
      <c r="H498" s="413">
        <v>0</v>
      </c>
      <c r="I498" s="150"/>
      <c r="J498" s="150"/>
      <c r="K498" s="150"/>
      <c r="L498" s="150"/>
      <c r="M498" s="150"/>
      <c r="N498" s="150"/>
    </row>
    <row r="499" spans="2:14" x14ac:dyDescent="0.3">
      <c r="B499" s="419" t="s">
        <v>3498</v>
      </c>
      <c r="C499" s="41" t="s">
        <v>2303</v>
      </c>
      <c r="D499" s="3" t="s">
        <v>3515</v>
      </c>
      <c r="E499" s="7"/>
      <c r="F499" s="415" t="s">
        <v>1776</v>
      </c>
      <c r="G499" s="11"/>
      <c r="H499" s="413">
        <v>0</v>
      </c>
      <c r="I499" s="150"/>
      <c r="J499" s="150"/>
      <c r="K499" s="150"/>
      <c r="L499" s="150"/>
      <c r="M499" s="150"/>
      <c r="N499" s="150"/>
    </row>
    <row r="500" spans="2:14" x14ac:dyDescent="0.3">
      <c r="B500" s="419" t="s">
        <v>3498</v>
      </c>
      <c r="C500" s="41" t="s">
        <v>2304</v>
      </c>
      <c r="D500" s="3" t="s">
        <v>3516</v>
      </c>
      <c r="E500" s="7"/>
      <c r="F500" s="415" t="s">
        <v>1776</v>
      </c>
      <c r="G500" s="11"/>
      <c r="H500" s="413">
        <v>0</v>
      </c>
      <c r="I500" s="150"/>
      <c r="J500" s="150"/>
      <c r="K500" s="150"/>
      <c r="L500" s="150"/>
      <c r="M500" s="150"/>
      <c r="N500" s="150"/>
    </row>
    <row r="501" spans="2:14" x14ac:dyDescent="0.3">
      <c r="B501" s="419" t="s">
        <v>3498</v>
      </c>
      <c r="C501" s="41" t="s">
        <v>2305</v>
      </c>
      <c r="D501" s="3" t="s">
        <v>3517</v>
      </c>
      <c r="E501" s="7"/>
      <c r="F501" s="415" t="s">
        <v>1775</v>
      </c>
      <c r="G501" s="11"/>
      <c r="H501" s="413">
        <v>0</v>
      </c>
      <c r="I501" s="150"/>
      <c r="J501" s="150"/>
      <c r="K501" s="150"/>
      <c r="L501" s="150"/>
      <c r="M501" s="150"/>
      <c r="N501" s="150"/>
    </row>
    <row r="502" spans="2:14" x14ac:dyDescent="0.3">
      <c r="B502" s="419" t="s">
        <v>3498</v>
      </c>
      <c r="C502" s="41" t="s">
        <v>2306</v>
      </c>
      <c r="D502" s="3" t="s">
        <v>3518</v>
      </c>
      <c r="E502" s="7"/>
      <c r="F502" s="412" t="s">
        <v>1776</v>
      </c>
      <c r="G502" s="11"/>
      <c r="H502" s="413">
        <v>0</v>
      </c>
      <c r="I502" s="150"/>
      <c r="J502" s="150"/>
      <c r="K502" s="150"/>
      <c r="L502" s="150"/>
      <c r="M502" s="150"/>
      <c r="N502" s="150"/>
    </row>
    <row r="503" spans="2:14" x14ac:dyDescent="0.3">
      <c r="B503" s="419" t="s">
        <v>3498</v>
      </c>
      <c r="C503" s="41" t="s">
        <v>2307</v>
      </c>
      <c r="D503" s="3" t="s">
        <v>3519</v>
      </c>
      <c r="E503" s="7"/>
      <c r="F503" s="412" t="s">
        <v>1775</v>
      </c>
      <c r="G503" s="11"/>
      <c r="H503" s="413">
        <v>0</v>
      </c>
      <c r="I503" s="150"/>
      <c r="J503" s="150"/>
      <c r="K503" s="150"/>
      <c r="L503" s="150"/>
      <c r="M503" s="150"/>
      <c r="N503" s="150"/>
    </row>
    <row r="504" spans="2:14" x14ac:dyDescent="0.3">
      <c r="B504" s="419" t="s">
        <v>3498</v>
      </c>
      <c r="C504" s="41" t="s">
        <v>2308</v>
      </c>
      <c r="D504" s="3" t="s">
        <v>3520</v>
      </c>
      <c r="E504" s="7"/>
      <c r="F504" s="412" t="s">
        <v>1775</v>
      </c>
      <c r="G504" s="11"/>
      <c r="H504" s="413">
        <v>0</v>
      </c>
      <c r="I504" s="150"/>
      <c r="J504" s="150"/>
      <c r="K504" s="150"/>
      <c r="L504" s="150"/>
      <c r="M504" s="150"/>
      <c r="N504" s="150"/>
    </row>
    <row r="505" spans="2:14" x14ac:dyDescent="0.3">
      <c r="B505" s="419" t="s">
        <v>3498</v>
      </c>
      <c r="C505" s="41" t="s">
        <v>2309</v>
      </c>
      <c r="D505" s="3" t="s">
        <v>3521</v>
      </c>
      <c r="E505" s="7"/>
      <c r="F505" s="412" t="s">
        <v>1775</v>
      </c>
      <c r="G505" s="11"/>
      <c r="H505" s="413">
        <v>0</v>
      </c>
      <c r="I505" s="150"/>
      <c r="J505" s="150"/>
      <c r="K505" s="150"/>
      <c r="L505" s="150"/>
      <c r="M505" s="150"/>
      <c r="N505" s="150"/>
    </row>
    <row r="506" spans="2:14" x14ac:dyDescent="0.3">
      <c r="B506" s="419" t="s">
        <v>3498</v>
      </c>
      <c r="C506" s="41" t="s">
        <v>2310</v>
      </c>
      <c r="D506" s="3" t="s">
        <v>3522</v>
      </c>
      <c r="E506" s="7"/>
      <c r="F506" s="412" t="s">
        <v>1776</v>
      </c>
      <c r="G506" s="11"/>
      <c r="H506" s="413">
        <v>0</v>
      </c>
      <c r="I506" s="150"/>
      <c r="J506" s="150"/>
      <c r="K506" s="150"/>
      <c r="L506" s="150"/>
      <c r="M506" s="150"/>
      <c r="N506" s="150"/>
    </row>
    <row r="507" spans="2:14" x14ac:dyDescent="0.3">
      <c r="B507" s="419" t="s">
        <v>3498</v>
      </c>
      <c r="C507" s="41" t="s">
        <v>2311</v>
      </c>
      <c r="D507" s="3" t="s">
        <v>3523</v>
      </c>
      <c r="E507" s="7"/>
      <c r="F507" s="412" t="s">
        <v>1776</v>
      </c>
      <c r="G507" s="11"/>
      <c r="H507" s="413">
        <v>0</v>
      </c>
      <c r="I507" s="150"/>
      <c r="J507" s="150"/>
      <c r="K507" s="150"/>
      <c r="L507" s="150"/>
      <c r="M507" s="150"/>
      <c r="N507" s="150"/>
    </row>
    <row r="508" spans="2:14" x14ac:dyDescent="0.3">
      <c r="B508" s="419" t="s">
        <v>3498</v>
      </c>
      <c r="C508" s="41" t="s">
        <v>2314</v>
      </c>
      <c r="D508" s="3" t="s">
        <v>3524</v>
      </c>
      <c r="E508" s="7"/>
      <c r="F508" s="412" t="s">
        <v>1776</v>
      </c>
      <c r="G508" s="11"/>
      <c r="H508" s="413">
        <v>0</v>
      </c>
      <c r="I508" s="150"/>
      <c r="J508" s="150"/>
      <c r="K508" s="150"/>
      <c r="L508" s="150"/>
      <c r="M508" s="150"/>
      <c r="N508" s="150"/>
    </row>
    <row r="509" spans="2:14" x14ac:dyDescent="0.3">
      <c r="B509" s="419" t="s">
        <v>3498</v>
      </c>
      <c r="C509" s="41" t="s">
        <v>2315</v>
      </c>
      <c r="D509" s="3" t="s">
        <v>3525</v>
      </c>
      <c r="E509" s="7"/>
      <c r="F509" s="412" t="s">
        <v>1776</v>
      </c>
      <c r="G509" s="11"/>
      <c r="H509" s="413">
        <v>0</v>
      </c>
      <c r="I509" s="150"/>
      <c r="J509" s="150"/>
      <c r="K509" s="150"/>
      <c r="L509" s="150"/>
      <c r="M509" s="150"/>
      <c r="N509" s="150"/>
    </row>
    <row r="510" spans="2:14" x14ac:dyDescent="0.3">
      <c r="B510" s="419" t="s">
        <v>3498</v>
      </c>
      <c r="C510" s="41" t="s">
        <v>2312</v>
      </c>
      <c r="D510" s="3" t="s">
        <v>3526</v>
      </c>
      <c r="E510" s="7"/>
      <c r="F510" s="412" t="s">
        <v>1776</v>
      </c>
      <c r="G510" s="11"/>
      <c r="H510" s="413">
        <v>0</v>
      </c>
      <c r="I510" s="150"/>
      <c r="J510" s="150"/>
      <c r="K510" s="150"/>
      <c r="L510" s="150"/>
      <c r="M510" s="150"/>
      <c r="N510" s="150"/>
    </row>
    <row r="511" spans="2:14" x14ac:dyDescent="0.3">
      <c r="B511" s="419" t="s">
        <v>3498</v>
      </c>
      <c r="C511" s="41" t="s">
        <v>2313</v>
      </c>
      <c r="D511" s="3" t="s">
        <v>3527</v>
      </c>
      <c r="E511" s="7"/>
      <c r="F511" s="412" t="s">
        <v>1776</v>
      </c>
      <c r="G511" s="11"/>
      <c r="H511" s="413">
        <v>0</v>
      </c>
      <c r="I511" s="150"/>
      <c r="J511" s="150"/>
      <c r="K511" s="150"/>
      <c r="L511" s="150"/>
      <c r="M511" s="150"/>
      <c r="N511" s="150"/>
    </row>
    <row r="512" spans="2:14" x14ac:dyDescent="0.3">
      <c r="B512" s="419" t="s">
        <v>3498</v>
      </c>
      <c r="C512" s="41" t="s">
        <v>2316</v>
      </c>
      <c r="D512" s="3" t="s">
        <v>3528</v>
      </c>
      <c r="E512" s="7"/>
      <c r="F512" s="412" t="s">
        <v>1775</v>
      </c>
      <c r="G512" s="11"/>
      <c r="H512" s="413">
        <v>0</v>
      </c>
      <c r="I512" s="150"/>
      <c r="J512" s="150"/>
      <c r="K512" s="150"/>
      <c r="L512" s="150"/>
      <c r="M512" s="150"/>
      <c r="N512" s="150"/>
    </row>
    <row r="513" spans="2:14" x14ac:dyDescent="0.3">
      <c r="B513" s="419" t="s">
        <v>3498</v>
      </c>
      <c r="C513" s="41" t="s">
        <v>2317</v>
      </c>
      <c r="D513" s="3" t="s">
        <v>3529</v>
      </c>
      <c r="E513" s="7"/>
      <c r="F513" s="412" t="s">
        <v>1776</v>
      </c>
      <c r="G513" s="11"/>
      <c r="H513" s="413">
        <v>0</v>
      </c>
      <c r="I513" s="150"/>
      <c r="J513" s="150"/>
      <c r="K513" s="150"/>
      <c r="L513" s="150"/>
      <c r="M513" s="150"/>
      <c r="N513" s="150"/>
    </row>
    <row r="514" spans="2:14" x14ac:dyDescent="0.3">
      <c r="B514" s="419" t="s">
        <v>3498</v>
      </c>
      <c r="C514" s="41" t="s">
        <v>2318</v>
      </c>
      <c r="D514" s="3" t="s">
        <v>3530</v>
      </c>
      <c r="E514" s="7"/>
      <c r="F514" s="412" t="s">
        <v>1775</v>
      </c>
      <c r="G514" s="11"/>
      <c r="H514" s="413">
        <v>0</v>
      </c>
      <c r="I514" s="150"/>
      <c r="J514" s="150"/>
      <c r="K514" s="150"/>
      <c r="L514" s="150"/>
      <c r="M514" s="150"/>
      <c r="N514" s="150"/>
    </row>
    <row r="515" spans="2:14" x14ac:dyDescent="0.3">
      <c r="B515" s="419" t="s">
        <v>3498</v>
      </c>
      <c r="C515" s="41" t="s">
        <v>2319</v>
      </c>
      <c r="D515" s="3" t="s">
        <v>3531</v>
      </c>
      <c r="E515" s="7"/>
      <c r="F515" s="412" t="s">
        <v>1775</v>
      </c>
      <c r="G515" s="11"/>
      <c r="H515" s="413">
        <v>0</v>
      </c>
      <c r="I515" s="150"/>
      <c r="J515" s="150"/>
      <c r="K515" s="150"/>
      <c r="L515" s="150"/>
      <c r="M515" s="150"/>
      <c r="N515" s="150"/>
    </row>
    <row r="516" spans="2:14" x14ac:dyDescent="0.3">
      <c r="B516" s="419" t="s">
        <v>3532</v>
      </c>
      <c r="C516" s="411" t="s">
        <v>2320</v>
      </c>
      <c r="D516" s="3" t="s">
        <v>3533</v>
      </c>
      <c r="E516" s="7"/>
      <c r="F516" s="412" t="s">
        <v>1775</v>
      </c>
      <c r="G516" s="11"/>
      <c r="H516" s="413">
        <v>0</v>
      </c>
      <c r="I516" s="150"/>
      <c r="J516" s="150"/>
      <c r="K516" s="150"/>
      <c r="L516" s="150"/>
      <c r="M516" s="150"/>
      <c r="N516" s="150"/>
    </row>
    <row r="517" spans="2:14" x14ac:dyDescent="0.3">
      <c r="B517" s="419" t="s">
        <v>3532</v>
      </c>
      <c r="C517" s="411" t="s">
        <v>2321</v>
      </c>
      <c r="D517" s="3" t="s">
        <v>3534</v>
      </c>
      <c r="E517" s="7"/>
      <c r="F517" s="412" t="s">
        <v>1776</v>
      </c>
      <c r="G517" s="11"/>
      <c r="H517" s="413">
        <v>0</v>
      </c>
      <c r="I517" s="150"/>
      <c r="J517" s="150"/>
      <c r="K517" s="150"/>
      <c r="L517" s="150"/>
      <c r="M517" s="150"/>
      <c r="N517" s="150"/>
    </row>
    <row r="518" spans="2:14" x14ac:dyDescent="0.3">
      <c r="B518" s="419" t="s">
        <v>3532</v>
      </c>
      <c r="C518" s="411" t="s">
        <v>2322</v>
      </c>
      <c r="D518" s="3" t="s">
        <v>3535</v>
      </c>
      <c r="E518" s="8"/>
      <c r="F518" s="412" t="s">
        <v>1776</v>
      </c>
      <c r="G518" s="11"/>
      <c r="H518" s="413">
        <v>0</v>
      </c>
      <c r="I518" s="150"/>
      <c r="J518" s="150"/>
      <c r="K518" s="150"/>
      <c r="L518" s="150"/>
      <c r="M518" s="150"/>
      <c r="N518" s="150"/>
    </row>
    <row r="519" spans="2:14" x14ac:dyDescent="0.3">
      <c r="B519" s="419" t="s">
        <v>3532</v>
      </c>
      <c r="C519" s="411" t="s">
        <v>2325</v>
      </c>
      <c r="D519" s="3" t="s">
        <v>3536</v>
      </c>
      <c r="E519" s="8"/>
      <c r="F519" s="412" t="s">
        <v>1776</v>
      </c>
      <c r="G519" s="11"/>
      <c r="H519" s="413">
        <v>0</v>
      </c>
      <c r="I519" s="150"/>
      <c r="J519" s="150"/>
      <c r="K519" s="150"/>
      <c r="L519" s="150"/>
      <c r="M519" s="150"/>
      <c r="N519" s="150"/>
    </row>
    <row r="520" spans="2:14" x14ac:dyDescent="0.3">
      <c r="B520" s="419" t="s">
        <v>3532</v>
      </c>
      <c r="C520" s="411" t="s">
        <v>2326</v>
      </c>
      <c r="D520" s="3" t="s">
        <v>3537</v>
      </c>
      <c r="E520" s="8"/>
      <c r="F520" s="412" t="s">
        <v>1776</v>
      </c>
      <c r="G520" s="11"/>
      <c r="H520" s="413">
        <v>0</v>
      </c>
      <c r="I520" s="150"/>
      <c r="J520" s="150"/>
      <c r="K520" s="150"/>
      <c r="L520" s="150"/>
      <c r="M520" s="150"/>
      <c r="N520" s="150"/>
    </row>
    <row r="521" spans="2:14" x14ac:dyDescent="0.3">
      <c r="B521" s="419" t="s">
        <v>3532</v>
      </c>
      <c r="C521" s="411" t="s">
        <v>2323</v>
      </c>
      <c r="D521" s="3" t="s">
        <v>3538</v>
      </c>
      <c r="E521" s="8"/>
      <c r="F521" s="412" t="s">
        <v>1776</v>
      </c>
      <c r="G521" s="11"/>
      <c r="H521" s="413">
        <v>0</v>
      </c>
      <c r="I521" s="150"/>
      <c r="J521" s="150"/>
      <c r="K521" s="150"/>
      <c r="L521" s="150"/>
      <c r="M521" s="150"/>
      <c r="N521" s="150"/>
    </row>
    <row r="522" spans="2:14" x14ac:dyDescent="0.3">
      <c r="B522" s="419" t="s">
        <v>3532</v>
      </c>
      <c r="C522" s="411" t="s">
        <v>2324</v>
      </c>
      <c r="D522" s="3" t="s">
        <v>3539</v>
      </c>
      <c r="E522" s="8"/>
      <c r="F522" s="412" t="s">
        <v>1776</v>
      </c>
      <c r="G522" s="11"/>
      <c r="H522" s="413">
        <v>0</v>
      </c>
      <c r="I522" s="150"/>
      <c r="J522" s="150"/>
      <c r="K522" s="150"/>
      <c r="L522" s="150"/>
      <c r="M522" s="150"/>
      <c r="N522" s="150"/>
    </row>
    <row r="523" spans="2:14" x14ac:dyDescent="0.3">
      <c r="B523" s="419" t="s">
        <v>3532</v>
      </c>
      <c r="C523" s="411" t="s">
        <v>2327</v>
      </c>
      <c r="D523" s="3" t="s">
        <v>3540</v>
      </c>
      <c r="E523" s="8"/>
      <c r="F523" s="412" t="s">
        <v>1775</v>
      </c>
      <c r="G523" s="11"/>
      <c r="H523" s="413">
        <v>0</v>
      </c>
      <c r="I523" s="150"/>
      <c r="J523" s="150"/>
      <c r="K523" s="150"/>
      <c r="L523" s="150"/>
      <c r="M523" s="150"/>
      <c r="N523" s="150"/>
    </row>
    <row r="524" spans="2:14" x14ac:dyDescent="0.3">
      <c r="B524" s="419" t="s">
        <v>3532</v>
      </c>
      <c r="C524" s="411" t="s">
        <v>2328</v>
      </c>
      <c r="D524" s="3" t="s">
        <v>3541</v>
      </c>
      <c r="E524" s="8"/>
      <c r="F524" s="412" t="s">
        <v>1776</v>
      </c>
      <c r="G524" s="11"/>
      <c r="H524" s="413">
        <v>0</v>
      </c>
      <c r="I524" s="150"/>
      <c r="J524" s="150"/>
      <c r="K524" s="150"/>
      <c r="L524" s="150"/>
      <c r="M524" s="150"/>
      <c r="N524" s="150"/>
    </row>
    <row r="525" spans="2:14" x14ac:dyDescent="0.3">
      <c r="B525" s="419" t="s">
        <v>3532</v>
      </c>
      <c r="C525" s="411" t="s">
        <v>2329</v>
      </c>
      <c r="D525" s="3" t="s">
        <v>3542</v>
      </c>
      <c r="E525" s="8"/>
      <c r="F525" s="412" t="s">
        <v>1775</v>
      </c>
      <c r="G525" s="11"/>
      <c r="H525" s="413">
        <v>0</v>
      </c>
      <c r="I525" s="150"/>
      <c r="J525" s="150"/>
      <c r="K525" s="150"/>
      <c r="L525" s="150"/>
      <c r="M525" s="150"/>
      <c r="N525" s="150"/>
    </row>
    <row r="526" spans="2:14" x14ac:dyDescent="0.3">
      <c r="B526" s="419" t="s">
        <v>3532</v>
      </c>
      <c r="C526" s="411" t="s">
        <v>2330</v>
      </c>
      <c r="D526" s="3" t="s">
        <v>3543</v>
      </c>
      <c r="E526" s="8"/>
      <c r="F526" s="412" t="s">
        <v>1775</v>
      </c>
      <c r="G526" s="11"/>
      <c r="H526" s="413">
        <v>0</v>
      </c>
      <c r="I526" s="150"/>
      <c r="J526" s="150"/>
      <c r="K526" s="150"/>
      <c r="L526" s="150"/>
      <c r="M526" s="150"/>
      <c r="N526" s="150"/>
    </row>
    <row r="527" spans="2:14" x14ac:dyDescent="0.3">
      <c r="B527" s="419" t="s">
        <v>3532</v>
      </c>
      <c r="C527" s="411" t="s">
        <v>2331</v>
      </c>
      <c r="D527" s="3" t="s">
        <v>3544</v>
      </c>
      <c r="E527" s="7"/>
      <c r="F527" s="412" t="s">
        <v>1775</v>
      </c>
      <c r="G527" s="11"/>
      <c r="H527" s="413">
        <v>0</v>
      </c>
      <c r="I527" s="150"/>
      <c r="J527" s="150"/>
      <c r="K527" s="150"/>
      <c r="L527" s="150"/>
      <c r="M527" s="150"/>
      <c r="N527" s="150"/>
    </row>
    <row r="528" spans="2:14" x14ac:dyDescent="0.3">
      <c r="B528" s="419" t="s">
        <v>3532</v>
      </c>
      <c r="C528" s="411" t="s">
        <v>2332</v>
      </c>
      <c r="D528" s="3" t="s">
        <v>3545</v>
      </c>
      <c r="E528" s="7"/>
      <c r="F528" s="412" t="s">
        <v>1776</v>
      </c>
      <c r="G528" s="11"/>
      <c r="H528" s="413">
        <v>0</v>
      </c>
      <c r="I528" s="150"/>
      <c r="J528" s="150"/>
      <c r="K528" s="150"/>
      <c r="L528" s="150"/>
      <c r="M528" s="150"/>
      <c r="N528" s="150"/>
    </row>
    <row r="529" spans="2:14" x14ac:dyDescent="0.3">
      <c r="B529" s="419" t="s">
        <v>3532</v>
      </c>
      <c r="C529" s="411" t="s">
        <v>2333</v>
      </c>
      <c r="D529" s="3" t="s">
        <v>3546</v>
      </c>
      <c r="E529" s="8"/>
      <c r="F529" s="412" t="s">
        <v>1776</v>
      </c>
      <c r="G529" s="11"/>
      <c r="H529" s="413">
        <v>0</v>
      </c>
      <c r="I529" s="150"/>
      <c r="J529" s="150"/>
      <c r="K529" s="150"/>
      <c r="L529" s="150"/>
      <c r="M529" s="150"/>
      <c r="N529" s="150"/>
    </row>
    <row r="530" spans="2:14" x14ac:dyDescent="0.3">
      <c r="B530" s="419" t="s">
        <v>3532</v>
      </c>
      <c r="C530" s="411" t="s">
        <v>2336</v>
      </c>
      <c r="D530" s="3" t="s">
        <v>3547</v>
      </c>
      <c r="E530" s="8"/>
      <c r="F530" s="412" t="s">
        <v>1776</v>
      </c>
      <c r="G530" s="11"/>
      <c r="H530" s="413">
        <v>0</v>
      </c>
      <c r="I530" s="150"/>
      <c r="J530" s="150"/>
      <c r="K530" s="150"/>
      <c r="L530" s="150"/>
      <c r="M530" s="150"/>
      <c r="N530" s="150"/>
    </row>
    <row r="531" spans="2:14" x14ac:dyDescent="0.3">
      <c r="B531" s="419" t="s">
        <v>3532</v>
      </c>
      <c r="C531" s="411" t="s">
        <v>2337</v>
      </c>
      <c r="D531" s="3" t="s">
        <v>3548</v>
      </c>
      <c r="E531" s="8"/>
      <c r="F531" s="412" t="s">
        <v>1776</v>
      </c>
      <c r="G531" s="11"/>
      <c r="H531" s="413">
        <v>0</v>
      </c>
      <c r="I531" s="150"/>
      <c r="J531" s="150"/>
      <c r="K531" s="150"/>
      <c r="L531" s="150"/>
      <c r="M531" s="150"/>
      <c r="N531" s="150"/>
    </row>
    <row r="532" spans="2:14" x14ac:dyDescent="0.3">
      <c r="B532" s="419" t="s">
        <v>3532</v>
      </c>
      <c r="C532" s="411" t="s">
        <v>2334</v>
      </c>
      <c r="D532" s="3" t="s">
        <v>3549</v>
      </c>
      <c r="E532" s="8"/>
      <c r="F532" s="412" t="s">
        <v>1776</v>
      </c>
      <c r="G532" s="11"/>
      <c r="H532" s="413">
        <v>0</v>
      </c>
      <c r="I532" s="150"/>
      <c r="J532" s="150"/>
      <c r="K532" s="150"/>
      <c r="L532" s="150"/>
      <c r="M532" s="150"/>
      <c r="N532" s="150"/>
    </row>
    <row r="533" spans="2:14" x14ac:dyDescent="0.3">
      <c r="B533" s="419" t="s">
        <v>3532</v>
      </c>
      <c r="C533" s="411" t="s">
        <v>2335</v>
      </c>
      <c r="D533" s="3" t="s">
        <v>3550</v>
      </c>
      <c r="E533" s="8"/>
      <c r="F533" s="412" t="s">
        <v>1776</v>
      </c>
      <c r="G533" s="11"/>
      <c r="H533" s="413">
        <v>0</v>
      </c>
      <c r="I533" s="150"/>
      <c r="J533" s="150"/>
      <c r="K533" s="150"/>
      <c r="L533" s="150"/>
      <c r="M533" s="150"/>
      <c r="N533" s="150"/>
    </row>
    <row r="534" spans="2:14" x14ac:dyDescent="0.3">
      <c r="B534" s="419" t="s">
        <v>3532</v>
      </c>
      <c r="C534" s="411" t="s">
        <v>2338</v>
      </c>
      <c r="D534" s="3" t="s">
        <v>3551</v>
      </c>
      <c r="E534" s="8"/>
      <c r="F534" s="412" t="s">
        <v>1775</v>
      </c>
      <c r="G534" s="11"/>
      <c r="H534" s="413">
        <v>0</v>
      </c>
      <c r="I534" s="150"/>
      <c r="J534" s="150"/>
      <c r="K534" s="150"/>
      <c r="L534" s="150"/>
      <c r="M534" s="150"/>
      <c r="N534" s="150"/>
    </row>
    <row r="535" spans="2:14" x14ac:dyDescent="0.3">
      <c r="B535" s="419" t="s">
        <v>3532</v>
      </c>
      <c r="C535" s="411" t="s">
        <v>2339</v>
      </c>
      <c r="D535" s="3" t="s">
        <v>3552</v>
      </c>
      <c r="E535" s="8"/>
      <c r="F535" s="412" t="s">
        <v>1776</v>
      </c>
      <c r="G535" s="11"/>
      <c r="H535" s="413">
        <v>0</v>
      </c>
      <c r="I535" s="150"/>
      <c r="J535" s="150"/>
      <c r="K535" s="150"/>
      <c r="L535" s="150"/>
      <c r="M535" s="150"/>
      <c r="N535" s="150"/>
    </row>
    <row r="536" spans="2:14" x14ac:dyDescent="0.3">
      <c r="B536" s="419" t="s">
        <v>3532</v>
      </c>
      <c r="C536" s="411" t="s">
        <v>2340</v>
      </c>
      <c r="D536" s="3" t="s">
        <v>3553</v>
      </c>
      <c r="E536" s="8"/>
      <c r="F536" s="412" t="s">
        <v>1775</v>
      </c>
      <c r="G536" s="11"/>
      <c r="H536" s="413">
        <v>0</v>
      </c>
      <c r="I536" s="150"/>
      <c r="J536" s="150"/>
      <c r="K536" s="150"/>
      <c r="L536" s="150"/>
      <c r="M536" s="150"/>
      <c r="N536" s="150"/>
    </row>
    <row r="537" spans="2:14" x14ac:dyDescent="0.3">
      <c r="B537" s="419" t="s">
        <v>3532</v>
      </c>
      <c r="C537" s="411" t="s">
        <v>2341</v>
      </c>
      <c r="D537" s="3" t="s">
        <v>3554</v>
      </c>
      <c r="E537" s="8"/>
      <c r="F537" s="412" t="s">
        <v>1775</v>
      </c>
      <c r="G537" s="11"/>
      <c r="H537" s="413">
        <v>0</v>
      </c>
      <c r="I537" s="150"/>
      <c r="J537" s="150"/>
      <c r="K537" s="150"/>
      <c r="L537" s="150"/>
      <c r="M537" s="150"/>
      <c r="N537" s="150"/>
    </row>
    <row r="538" spans="2:14" x14ac:dyDescent="0.3">
      <c r="B538" s="419" t="s">
        <v>3532</v>
      </c>
      <c r="C538" s="411" t="s">
        <v>2342</v>
      </c>
      <c r="D538" s="3" t="s">
        <v>3555</v>
      </c>
      <c r="E538" s="7"/>
      <c r="F538" s="412" t="s">
        <v>1775</v>
      </c>
      <c r="G538" s="11"/>
      <c r="H538" s="413">
        <v>0</v>
      </c>
      <c r="I538" s="150"/>
      <c r="J538" s="150"/>
      <c r="K538" s="150"/>
      <c r="L538" s="150"/>
      <c r="M538" s="150"/>
      <c r="N538" s="150"/>
    </row>
    <row r="539" spans="2:14" x14ac:dyDescent="0.3">
      <c r="B539" s="419" t="s">
        <v>3532</v>
      </c>
      <c r="C539" s="411" t="s">
        <v>2343</v>
      </c>
      <c r="D539" s="3" t="s">
        <v>3556</v>
      </c>
      <c r="E539" s="7"/>
      <c r="F539" s="412" t="s">
        <v>1776</v>
      </c>
      <c r="G539" s="11"/>
      <c r="H539" s="413">
        <v>0</v>
      </c>
      <c r="I539" s="150"/>
      <c r="J539" s="150"/>
      <c r="K539" s="150"/>
      <c r="L539" s="150"/>
      <c r="M539" s="150"/>
      <c r="N539" s="150"/>
    </row>
    <row r="540" spans="2:14" x14ac:dyDescent="0.3">
      <c r="B540" s="419" t="s">
        <v>3532</v>
      </c>
      <c r="C540" s="411" t="s">
        <v>2344</v>
      </c>
      <c r="D540" s="3" t="s">
        <v>3557</v>
      </c>
      <c r="E540" s="8"/>
      <c r="F540" s="412" t="s">
        <v>1776</v>
      </c>
      <c r="G540" s="11"/>
      <c r="H540" s="413">
        <v>0</v>
      </c>
      <c r="I540" s="150"/>
      <c r="J540" s="150"/>
      <c r="K540" s="150"/>
      <c r="L540" s="150"/>
      <c r="M540" s="150"/>
      <c r="N540" s="150"/>
    </row>
    <row r="541" spans="2:14" x14ac:dyDescent="0.3">
      <c r="B541" s="419" t="s">
        <v>3532</v>
      </c>
      <c r="C541" s="411" t="s">
        <v>2347</v>
      </c>
      <c r="D541" s="3" t="s">
        <v>3558</v>
      </c>
      <c r="E541" s="8"/>
      <c r="F541" s="412" t="s">
        <v>1776</v>
      </c>
      <c r="G541" s="11"/>
      <c r="H541" s="413">
        <v>0</v>
      </c>
      <c r="I541" s="150"/>
      <c r="J541" s="150"/>
      <c r="K541" s="150"/>
      <c r="L541" s="150"/>
      <c r="M541" s="150"/>
      <c r="N541" s="150"/>
    </row>
    <row r="542" spans="2:14" x14ac:dyDescent="0.3">
      <c r="B542" s="419" t="s">
        <v>3532</v>
      </c>
      <c r="C542" s="411" t="s">
        <v>2348</v>
      </c>
      <c r="D542" s="3" t="s">
        <v>3559</v>
      </c>
      <c r="E542" s="8"/>
      <c r="F542" s="412" t="s">
        <v>1776</v>
      </c>
      <c r="G542" s="11"/>
      <c r="H542" s="413">
        <v>0</v>
      </c>
      <c r="I542" s="150"/>
      <c r="J542" s="150"/>
      <c r="K542" s="150"/>
      <c r="L542" s="150"/>
      <c r="M542" s="150"/>
      <c r="N542" s="150"/>
    </row>
    <row r="543" spans="2:14" x14ac:dyDescent="0.3">
      <c r="B543" s="419" t="s">
        <v>3532</v>
      </c>
      <c r="C543" s="411" t="s">
        <v>2345</v>
      </c>
      <c r="D543" s="3" t="s">
        <v>3560</v>
      </c>
      <c r="E543" s="8"/>
      <c r="F543" s="412" t="s">
        <v>1776</v>
      </c>
      <c r="G543" s="11"/>
      <c r="H543" s="413">
        <v>0</v>
      </c>
      <c r="I543" s="150"/>
      <c r="J543" s="150"/>
      <c r="K543" s="150"/>
      <c r="L543" s="150"/>
      <c r="M543" s="150"/>
      <c r="N543" s="150"/>
    </row>
    <row r="544" spans="2:14" x14ac:dyDescent="0.3">
      <c r="B544" s="419" t="s">
        <v>3532</v>
      </c>
      <c r="C544" s="411" t="s">
        <v>2346</v>
      </c>
      <c r="D544" s="3" t="s">
        <v>3561</v>
      </c>
      <c r="E544" s="8"/>
      <c r="F544" s="412" t="s">
        <v>1776</v>
      </c>
      <c r="G544" s="11"/>
      <c r="H544" s="413">
        <v>0</v>
      </c>
      <c r="I544" s="150"/>
      <c r="J544" s="150"/>
      <c r="K544" s="150"/>
      <c r="L544" s="150"/>
      <c r="M544" s="150"/>
      <c r="N544" s="150"/>
    </row>
    <row r="545" spans="2:14" x14ac:dyDescent="0.3">
      <c r="B545" s="419" t="s">
        <v>3532</v>
      </c>
      <c r="C545" s="411" t="s">
        <v>2349</v>
      </c>
      <c r="D545" s="3" t="s">
        <v>3562</v>
      </c>
      <c r="E545" s="8"/>
      <c r="F545" s="412" t="s">
        <v>1775</v>
      </c>
      <c r="G545" s="11"/>
      <c r="H545" s="413">
        <v>0</v>
      </c>
      <c r="I545" s="150"/>
      <c r="J545" s="150"/>
      <c r="K545" s="150"/>
      <c r="L545" s="150"/>
      <c r="M545" s="150"/>
      <c r="N545" s="150"/>
    </row>
    <row r="546" spans="2:14" x14ac:dyDescent="0.3">
      <c r="B546" s="419" t="s">
        <v>3532</v>
      </c>
      <c r="C546" s="411" t="s">
        <v>2350</v>
      </c>
      <c r="D546" s="3" t="s">
        <v>3563</v>
      </c>
      <c r="E546" s="8"/>
      <c r="F546" s="412" t="s">
        <v>1776</v>
      </c>
      <c r="G546" s="11"/>
      <c r="H546" s="413">
        <v>0</v>
      </c>
      <c r="I546" s="150"/>
      <c r="J546" s="150"/>
      <c r="K546" s="150"/>
      <c r="L546" s="150"/>
      <c r="M546" s="150"/>
      <c r="N546" s="150"/>
    </row>
    <row r="547" spans="2:14" x14ac:dyDescent="0.3">
      <c r="B547" s="419" t="s">
        <v>3532</v>
      </c>
      <c r="C547" s="411" t="s">
        <v>2351</v>
      </c>
      <c r="D547" s="3" t="s">
        <v>3564</v>
      </c>
      <c r="E547" s="8"/>
      <c r="F547" s="412" t="s">
        <v>1775</v>
      </c>
      <c r="G547" s="11"/>
      <c r="H547" s="413">
        <v>0</v>
      </c>
      <c r="I547" s="150"/>
      <c r="J547" s="150"/>
      <c r="K547" s="150"/>
      <c r="L547" s="150"/>
      <c r="M547" s="150"/>
      <c r="N547" s="150"/>
    </row>
    <row r="548" spans="2:14" x14ac:dyDescent="0.3">
      <c r="B548" s="419" t="s">
        <v>3532</v>
      </c>
      <c r="C548" s="411" t="s">
        <v>2352</v>
      </c>
      <c r="D548" s="3" t="s">
        <v>3565</v>
      </c>
      <c r="E548" s="8"/>
      <c r="F548" s="412" t="s">
        <v>1775</v>
      </c>
      <c r="G548" s="11"/>
      <c r="H548" s="413">
        <v>0</v>
      </c>
      <c r="I548" s="150"/>
      <c r="J548" s="150"/>
      <c r="K548" s="150"/>
      <c r="L548" s="150"/>
      <c r="M548" s="150"/>
      <c r="N548" s="150"/>
    </row>
    <row r="549" spans="2:14" x14ac:dyDescent="0.3">
      <c r="B549" s="418" t="s">
        <v>3566</v>
      </c>
      <c r="C549" s="411" t="s">
        <v>2353</v>
      </c>
      <c r="D549" s="3" t="s">
        <v>3567</v>
      </c>
      <c r="E549" s="7"/>
      <c r="F549" s="412" t="s">
        <v>1775</v>
      </c>
      <c r="G549" s="11"/>
      <c r="H549" s="413">
        <v>0</v>
      </c>
      <c r="I549" s="150"/>
      <c r="J549" s="150"/>
      <c r="K549" s="150"/>
      <c r="L549" s="150"/>
      <c r="M549" s="150"/>
      <c r="N549" s="150"/>
    </row>
    <row r="550" spans="2:14" x14ac:dyDescent="0.3">
      <c r="B550" s="418" t="s">
        <v>3566</v>
      </c>
      <c r="C550" s="411" t="s">
        <v>2354</v>
      </c>
      <c r="D550" s="3" t="s">
        <v>3568</v>
      </c>
      <c r="E550" s="7"/>
      <c r="F550" s="412" t="s">
        <v>1776</v>
      </c>
      <c r="G550" s="11"/>
      <c r="H550" s="413">
        <v>0</v>
      </c>
      <c r="I550" s="150"/>
      <c r="J550" s="150"/>
      <c r="K550" s="150"/>
      <c r="L550" s="150"/>
      <c r="M550" s="150"/>
      <c r="N550" s="150"/>
    </row>
    <row r="551" spans="2:14" x14ac:dyDescent="0.3">
      <c r="B551" s="418" t="s">
        <v>3566</v>
      </c>
      <c r="C551" s="411" t="s">
        <v>2355</v>
      </c>
      <c r="D551" s="3" t="s">
        <v>3569</v>
      </c>
      <c r="E551" s="7"/>
      <c r="F551" s="412" t="s">
        <v>1776</v>
      </c>
      <c r="G551" s="11"/>
      <c r="H551" s="413">
        <v>0</v>
      </c>
      <c r="I551" s="150"/>
      <c r="J551" s="150"/>
      <c r="K551" s="150"/>
      <c r="L551" s="150"/>
      <c r="M551" s="150"/>
      <c r="N551" s="150"/>
    </row>
    <row r="552" spans="2:14" x14ac:dyDescent="0.3">
      <c r="B552" s="418" t="s">
        <v>3566</v>
      </c>
      <c r="C552" s="411" t="s">
        <v>2358</v>
      </c>
      <c r="D552" s="3" t="s">
        <v>3570</v>
      </c>
      <c r="E552" s="7"/>
      <c r="F552" s="412" t="s">
        <v>1776</v>
      </c>
      <c r="G552" s="11"/>
      <c r="H552" s="413">
        <v>0</v>
      </c>
      <c r="I552" s="150"/>
      <c r="J552" s="150"/>
      <c r="K552" s="150"/>
      <c r="L552" s="150"/>
      <c r="M552" s="150"/>
      <c r="N552" s="150"/>
    </row>
    <row r="553" spans="2:14" x14ac:dyDescent="0.3">
      <c r="B553" s="418" t="s">
        <v>3566</v>
      </c>
      <c r="C553" s="411" t="s">
        <v>2359</v>
      </c>
      <c r="D553" s="3" t="s">
        <v>3571</v>
      </c>
      <c r="E553" s="7"/>
      <c r="F553" s="412" t="s">
        <v>1776</v>
      </c>
      <c r="G553" s="11"/>
      <c r="H553" s="413">
        <v>0</v>
      </c>
      <c r="I553" s="150"/>
      <c r="J553" s="150"/>
      <c r="K553" s="150"/>
      <c r="L553" s="150"/>
      <c r="M553" s="150"/>
      <c r="N553" s="150"/>
    </row>
    <row r="554" spans="2:14" x14ac:dyDescent="0.3">
      <c r="B554" s="418" t="s">
        <v>3566</v>
      </c>
      <c r="C554" s="411" t="s">
        <v>2356</v>
      </c>
      <c r="D554" s="3" t="s">
        <v>3572</v>
      </c>
      <c r="E554" s="7"/>
      <c r="F554" s="412" t="s">
        <v>1776</v>
      </c>
      <c r="G554" s="11"/>
      <c r="H554" s="413">
        <v>0</v>
      </c>
      <c r="I554" s="150"/>
      <c r="J554" s="150"/>
      <c r="K554" s="150"/>
      <c r="L554" s="150"/>
      <c r="M554" s="150"/>
      <c r="N554" s="150"/>
    </row>
    <row r="555" spans="2:14" x14ac:dyDescent="0.3">
      <c r="B555" s="418" t="s">
        <v>3566</v>
      </c>
      <c r="C555" s="411" t="s">
        <v>2357</v>
      </c>
      <c r="D555" s="3" t="s">
        <v>3573</v>
      </c>
      <c r="E555" s="7"/>
      <c r="F555" s="412" t="s">
        <v>1776</v>
      </c>
      <c r="G555" s="11"/>
      <c r="H555" s="413">
        <v>0</v>
      </c>
      <c r="I555" s="150"/>
      <c r="J555" s="150"/>
      <c r="K555" s="150"/>
      <c r="L555" s="150"/>
      <c r="M555" s="150"/>
      <c r="N555" s="150"/>
    </row>
    <row r="556" spans="2:14" x14ac:dyDescent="0.3">
      <c r="B556" s="418" t="s">
        <v>3566</v>
      </c>
      <c r="C556" s="411" t="s">
        <v>2360</v>
      </c>
      <c r="D556" s="3" t="s">
        <v>3574</v>
      </c>
      <c r="E556" s="7"/>
      <c r="F556" s="412" t="s">
        <v>1775</v>
      </c>
      <c r="G556" s="11"/>
      <c r="H556" s="413">
        <v>0</v>
      </c>
      <c r="I556" s="150"/>
      <c r="J556" s="150"/>
      <c r="K556" s="150"/>
      <c r="L556" s="150"/>
      <c r="M556" s="150"/>
      <c r="N556" s="150"/>
    </row>
    <row r="557" spans="2:14" x14ac:dyDescent="0.3">
      <c r="B557" s="418" t="s">
        <v>3566</v>
      </c>
      <c r="C557" s="411" t="s">
        <v>2361</v>
      </c>
      <c r="D557" s="3" t="s">
        <v>3575</v>
      </c>
      <c r="E557" s="7"/>
      <c r="F557" s="412" t="s">
        <v>1776</v>
      </c>
      <c r="G557" s="11"/>
      <c r="H557" s="413">
        <v>0</v>
      </c>
      <c r="I557" s="150"/>
      <c r="J557" s="150"/>
      <c r="K557" s="150"/>
      <c r="L557" s="150"/>
      <c r="M557" s="150"/>
      <c r="N557" s="150"/>
    </row>
    <row r="558" spans="2:14" x14ac:dyDescent="0.3">
      <c r="B558" s="418" t="s">
        <v>3566</v>
      </c>
      <c r="C558" s="411" t="s">
        <v>2362</v>
      </c>
      <c r="D558" s="3" t="s">
        <v>3576</v>
      </c>
      <c r="E558" s="7"/>
      <c r="F558" s="412" t="s">
        <v>1775</v>
      </c>
      <c r="G558" s="11"/>
      <c r="H558" s="413">
        <v>0</v>
      </c>
      <c r="I558" s="150"/>
      <c r="J558" s="150"/>
      <c r="K558" s="150"/>
      <c r="L558" s="150"/>
      <c r="M558" s="150"/>
      <c r="N558" s="150"/>
    </row>
    <row r="559" spans="2:14" x14ac:dyDescent="0.3">
      <c r="B559" s="418" t="s">
        <v>3566</v>
      </c>
      <c r="C559" s="411" t="s">
        <v>2363</v>
      </c>
      <c r="D559" s="3" t="s">
        <v>3577</v>
      </c>
      <c r="E559" s="7"/>
      <c r="F559" s="412" t="s">
        <v>1775</v>
      </c>
      <c r="G559" s="11"/>
      <c r="H559" s="413">
        <v>0</v>
      </c>
      <c r="I559" s="150"/>
      <c r="J559" s="150"/>
      <c r="K559" s="150"/>
      <c r="L559" s="150"/>
      <c r="M559" s="150"/>
      <c r="N559" s="150"/>
    </row>
    <row r="560" spans="2:14" x14ac:dyDescent="0.3">
      <c r="B560" s="418" t="s">
        <v>3566</v>
      </c>
      <c r="C560" s="411" t="s">
        <v>2364</v>
      </c>
      <c r="D560" s="3" t="s">
        <v>3578</v>
      </c>
      <c r="E560" s="7"/>
      <c r="F560" s="412" t="s">
        <v>1775</v>
      </c>
      <c r="G560" s="11"/>
      <c r="H560" s="413">
        <v>0</v>
      </c>
      <c r="I560" s="150"/>
      <c r="J560" s="150"/>
      <c r="K560" s="150"/>
      <c r="L560" s="150"/>
      <c r="M560" s="150"/>
      <c r="N560" s="150"/>
    </row>
    <row r="561" spans="2:14" x14ac:dyDescent="0.3">
      <c r="B561" s="418" t="s">
        <v>3566</v>
      </c>
      <c r="C561" s="411" t="s">
        <v>2365</v>
      </c>
      <c r="D561" s="3" t="s">
        <v>3579</v>
      </c>
      <c r="E561" s="7"/>
      <c r="F561" s="412" t="s">
        <v>1776</v>
      </c>
      <c r="G561" s="11"/>
      <c r="H561" s="413">
        <v>0</v>
      </c>
      <c r="I561" s="150"/>
      <c r="J561" s="150"/>
      <c r="K561" s="150"/>
      <c r="L561" s="150"/>
      <c r="M561" s="150"/>
      <c r="N561" s="150"/>
    </row>
    <row r="562" spans="2:14" x14ac:dyDescent="0.3">
      <c r="B562" s="418" t="s">
        <v>3566</v>
      </c>
      <c r="C562" s="411" t="s">
        <v>2366</v>
      </c>
      <c r="D562" s="3" t="s">
        <v>3580</v>
      </c>
      <c r="E562" s="7"/>
      <c r="F562" s="412" t="s">
        <v>1776</v>
      </c>
      <c r="G562" s="11"/>
      <c r="H562" s="413">
        <v>0</v>
      </c>
      <c r="I562" s="150"/>
      <c r="J562" s="150"/>
      <c r="K562" s="150"/>
      <c r="L562" s="150"/>
      <c r="M562" s="150"/>
      <c r="N562" s="150"/>
    </row>
    <row r="563" spans="2:14" x14ac:dyDescent="0.3">
      <c r="B563" s="418" t="s">
        <v>3566</v>
      </c>
      <c r="C563" s="411" t="s">
        <v>2369</v>
      </c>
      <c r="D563" s="3" t="s">
        <v>3581</v>
      </c>
      <c r="E563" s="7"/>
      <c r="F563" s="412" t="s">
        <v>1776</v>
      </c>
      <c r="G563" s="11"/>
      <c r="H563" s="413">
        <v>0</v>
      </c>
      <c r="I563" s="150"/>
      <c r="J563" s="150"/>
      <c r="K563" s="150"/>
      <c r="L563" s="150"/>
      <c r="M563" s="150"/>
      <c r="N563" s="150"/>
    </row>
    <row r="564" spans="2:14" x14ac:dyDescent="0.3">
      <c r="B564" s="418" t="s">
        <v>3566</v>
      </c>
      <c r="C564" s="411" t="s">
        <v>2370</v>
      </c>
      <c r="D564" s="3" t="s">
        <v>3582</v>
      </c>
      <c r="E564" s="7"/>
      <c r="F564" s="412" t="s">
        <v>1776</v>
      </c>
      <c r="G564" s="11"/>
      <c r="H564" s="413">
        <v>0</v>
      </c>
      <c r="I564" s="150"/>
      <c r="J564" s="150"/>
      <c r="K564" s="150"/>
      <c r="L564" s="150"/>
      <c r="M564" s="150"/>
      <c r="N564" s="150"/>
    </row>
    <row r="565" spans="2:14" x14ac:dyDescent="0.3">
      <c r="B565" s="418" t="s">
        <v>3566</v>
      </c>
      <c r="C565" s="411" t="s">
        <v>2367</v>
      </c>
      <c r="D565" s="3" t="s">
        <v>3583</v>
      </c>
      <c r="E565" s="7"/>
      <c r="F565" s="412" t="s">
        <v>1776</v>
      </c>
      <c r="G565" s="11"/>
      <c r="H565" s="413">
        <v>0</v>
      </c>
      <c r="I565" s="150"/>
      <c r="J565" s="150"/>
      <c r="K565" s="150"/>
      <c r="L565" s="150"/>
      <c r="M565" s="150"/>
      <c r="N565" s="150"/>
    </row>
    <row r="566" spans="2:14" x14ac:dyDescent="0.3">
      <c r="B566" s="418" t="s">
        <v>3566</v>
      </c>
      <c r="C566" s="411" t="s">
        <v>2368</v>
      </c>
      <c r="D566" s="3" t="s">
        <v>3584</v>
      </c>
      <c r="E566" s="7"/>
      <c r="F566" s="412" t="s">
        <v>1776</v>
      </c>
      <c r="G566" s="11"/>
      <c r="H566" s="413">
        <v>0</v>
      </c>
      <c r="I566" s="150"/>
      <c r="J566" s="150"/>
      <c r="K566" s="150"/>
      <c r="L566" s="150"/>
      <c r="M566" s="150"/>
      <c r="N566" s="150"/>
    </row>
    <row r="567" spans="2:14" x14ac:dyDescent="0.3">
      <c r="B567" s="418" t="s">
        <v>3566</v>
      </c>
      <c r="C567" s="411" t="s">
        <v>2371</v>
      </c>
      <c r="D567" s="3" t="s">
        <v>3585</v>
      </c>
      <c r="E567" s="7"/>
      <c r="F567" s="412" t="s">
        <v>1775</v>
      </c>
      <c r="G567" s="11"/>
      <c r="H567" s="413">
        <v>0</v>
      </c>
      <c r="I567" s="150"/>
      <c r="J567" s="150"/>
      <c r="K567" s="150"/>
      <c r="L567" s="150"/>
      <c r="M567" s="150"/>
      <c r="N567" s="150"/>
    </row>
    <row r="568" spans="2:14" x14ac:dyDescent="0.3">
      <c r="B568" s="418" t="s">
        <v>3566</v>
      </c>
      <c r="C568" s="411" t="s">
        <v>2372</v>
      </c>
      <c r="D568" s="3" t="s">
        <v>3586</v>
      </c>
      <c r="E568" s="7"/>
      <c r="F568" s="412" t="s">
        <v>1776</v>
      </c>
      <c r="G568" s="11"/>
      <c r="H568" s="413">
        <v>0</v>
      </c>
      <c r="I568" s="150"/>
      <c r="J568" s="150"/>
      <c r="K568" s="150"/>
      <c r="L568" s="150"/>
      <c r="M568" s="150"/>
      <c r="N568" s="150"/>
    </row>
    <row r="569" spans="2:14" x14ac:dyDescent="0.3">
      <c r="B569" s="418" t="s">
        <v>3566</v>
      </c>
      <c r="C569" s="411" t="s">
        <v>2373</v>
      </c>
      <c r="D569" s="3" t="s">
        <v>3587</v>
      </c>
      <c r="E569" s="7"/>
      <c r="F569" s="412" t="s">
        <v>1775</v>
      </c>
      <c r="G569" s="11"/>
      <c r="H569" s="413">
        <v>0</v>
      </c>
      <c r="I569" s="150"/>
      <c r="J569" s="150"/>
      <c r="K569" s="150"/>
      <c r="L569" s="150"/>
      <c r="M569" s="150"/>
      <c r="N569" s="150"/>
    </row>
    <row r="570" spans="2:14" x14ac:dyDescent="0.3">
      <c r="B570" s="418" t="s">
        <v>3566</v>
      </c>
      <c r="C570" s="411" t="s">
        <v>2374</v>
      </c>
      <c r="D570" s="3" t="s">
        <v>3588</v>
      </c>
      <c r="E570" s="7"/>
      <c r="F570" s="412" t="s">
        <v>1775</v>
      </c>
      <c r="G570" s="11"/>
      <c r="H570" s="413">
        <v>0</v>
      </c>
      <c r="I570" s="150"/>
      <c r="J570" s="150"/>
      <c r="K570" s="150"/>
      <c r="L570" s="150"/>
      <c r="M570" s="150"/>
      <c r="N570" s="150"/>
    </row>
    <row r="571" spans="2:14" x14ac:dyDescent="0.3">
      <c r="B571" s="418" t="s">
        <v>3566</v>
      </c>
      <c r="C571" s="411" t="s">
        <v>2375</v>
      </c>
      <c r="D571" s="3" t="s">
        <v>3589</v>
      </c>
      <c r="E571" s="7"/>
      <c r="F571" s="412" t="s">
        <v>1775</v>
      </c>
      <c r="G571" s="11"/>
      <c r="H571" s="413">
        <v>0</v>
      </c>
      <c r="I571" s="150"/>
      <c r="J571" s="150"/>
      <c r="K571" s="150"/>
      <c r="L571" s="150"/>
      <c r="M571" s="150"/>
      <c r="N571" s="150"/>
    </row>
    <row r="572" spans="2:14" x14ac:dyDescent="0.3">
      <c r="B572" s="418" t="s">
        <v>3566</v>
      </c>
      <c r="C572" s="411" t="s">
        <v>2376</v>
      </c>
      <c r="D572" s="3" t="s">
        <v>3590</v>
      </c>
      <c r="E572" s="7"/>
      <c r="F572" s="412" t="s">
        <v>1776</v>
      </c>
      <c r="G572" s="11"/>
      <c r="H572" s="413">
        <v>0</v>
      </c>
      <c r="I572" s="150"/>
      <c r="J572" s="150"/>
      <c r="K572" s="150"/>
      <c r="L572" s="150"/>
      <c r="M572" s="150"/>
      <c r="N572" s="150"/>
    </row>
    <row r="573" spans="2:14" x14ac:dyDescent="0.3">
      <c r="B573" s="418" t="s">
        <v>3566</v>
      </c>
      <c r="C573" s="411" t="s">
        <v>2377</v>
      </c>
      <c r="D573" s="3" t="s">
        <v>3591</v>
      </c>
      <c r="E573" s="7"/>
      <c r="F573" s="412" t="s">
        <v>1776</v>
      </c>
      <c r="G573" s="11"/>
      <c r="H573" s="413">
        <v>0</v>
      </c>
      <c r="I573" s="150"/>
      <c r="J573" s="150"/>
      <c r="K573" s="150"/>
      <c r="L573" s="150"/>
      <c r="M573" s="150"/>
      <c r="N573" s="150"/>
    </row>
    <row r="574" spans="2:14" x14ac:dyDescent="0.3">
      <c r="B574" s="418" t="s">
        <v>3566</v>
      </c>
      <c r="C574" s="411" t="s">
        <v>2380</v>
      </c>
      <c r="D574" s="3" t="s">
        <v>3592</v>
      </c>
      <c r="E574" s="7"/>
      <c r="F574" s="412" t="s">
        <v>1776</v>
      </c>
      <c r="G574" s="11"/>
      <c r="H574" s="413">
        <v>0</v>
      </c>
      <c r="I574" s="150"/>
      <c r="J574" s="150"/>
      <c r="K574" s="150"/>
      <c r="L574" s="150"/>
      <c r="M574" s="150"/>
      <c r="N574" s="150"/>
    </row>
    <row r="575" spans="2:14" x14ac:dyDescent="0.3">
      <c r="B575" s="418" t="s">
        <v>3566</v>
      </c>
      <c r="C575" s="411" t="s">
        <v>2381</v>
      </c>
      <c r="D575" s="3" t="s">
        <v>3593</v>
      </c>
      <c r="E575" s="7"/>
      <c r="F575" s="412" t="s">
        <v>1776</v>
      </c>
      <c r="G575" s="11"/>
      <c r="H575" s="413">
        <v>0</v>
      </c>
      <c r="I575" s="150"/>
      <c r="J575" s="150"/>
      <c r="K575" s="150"/>
      <c r="L575" s="150"/>
      <c r="M575" s="150"/>
      <c r="N575" s="150"/>
    </row>
    <row r="576" spans="2:14" x14ac:dyDescent="0.3">
      <c r="B576" s="418" t="s">
        <v>3566</v>
      </c>
      <c r="C576" s="411" t="s">
        <v>2378</v>
      </c>
      <c r="D576" s="3" t="s">
        <v>3594</v>
      </c>
      <c r="E576" s="7"/>
      <c r="F576" s="412" t="s">
        <v>1776</v>
      </c>
      <c r="G576" s="11"/>
      <c r="H576" s="413">
        <v>0</v>
      </c>
      <c r="I576" s="150"/>
      <c r="J576" s="150"/>
      <c r="K576" s="150"/>
      <c r="L576" s="150"/>
      <c r="M576" s="150"/>
      <c r="N576" s="150"/>
    </row>
    <row r="577" spans="2:14" x14ac:dyDescent="0.3">
      <c r="B577" s="418" t="s">
        <v>3566</v>
      </c>
      <c r="C577" s="411" t="s">
        <v>2379</v>
      </c>
      <c r="D577" s="3" t="s">
        <v>3595</v>
      </c>
      <c r="E577" s="7"/>
      <c r="F577" s="412" t="s">
        <v>1776</v>
      </c>
      <c r="G577" s="11"/>
      <c r="H577" s="413">
        <v>0</v>
      </c>
      <c r="I577" s="150"/>
      <c r="J577" s="150"/>
      <c r="K577" s="150"/>
      <c r="L577" s="150"/>
      <c r="M577" s="150"/>
      <c r="N577" s="150"/>
    </row>
    <row r="578" spans="2:14" x14ac:dyDescent="0.3">
      <c r="B578" s="418" t="s">
        <v>3566</v>
      </c>
      <c r="C578" s="411" t="s">
        <v>2382</v>
      </c>
      <c r="D578" s="3" t="s">
        <v>3596</v>
      </c>
      <c r="E578" s="7"/>
      <c r="F578" s="412" t="s">
        <v>1775</v>
      </c>
      <c r="G578" s="11"/>
      <c r="H578" s="413">
        <v>0</v>
      </c>
      <c r="I578" s="150"/>
      <c r="J578" s="150"/>
      <c r="K578" s="150"/>
      <c r="L578" s="150"/>
      <c r="M578" s="150"/>
      <c r="N578" s="150"/>
    </row>
    <row r="579" spans="2:14" x14ac:dyDescent="0.3">
      <c r="B579" s="418" t="s">
        <v>3566</v>
      </c>
      <c r="C579" s="411" t="s">
        <v>2383</v>
      </c>
      <c r="D579" s="3" t="s">
        <v>3597</v>
      </c>
      <c r="E579" s="7"/>
      <c r="F579" s="412" t="s">
        <v>1776</v>
      </c>
      <c r="G579" s="11"/>
      <c r="H579" s="413">
        <v>0</v>
      </c>
      <c r="I579" s="150"/>
      <c r="J579" s="150"/>
      <c r="K579" s="150"/>
      <c r="L579" s="150"/>
      <c r="M579" s="150"/>
      <c r="N579" s="150"/>
    </row>
    <row r="580" spans="2:14" x14ac:dyDescent="0.3">
      <c r="B580" s="418" t="s">
        <v>3566</v>
      </c>
      <c r="C580" s="411" t="s">
        <v>2384</v>
      </c>
      <c r="D580" s="3" t="s">
        <v>3598</v>
      </c>
      <c r="E580" s="7"/>
      <c r="F580" s="412" t="s">
        <v>1775</v>
      </c>
      <c r="G580" s="11"/>
      <c r="H580" s="413">
        <v>0</v>
      </c>
      <c r="I580" s="150"/>
      <c r="J580" s="150"/>
      <c r="K580" s="150"/>
      <c r="L580" s="150"/>
      <c r="M580" s="150"/>
      <c r="N580" s="150"/>
    </row>
    <row r="581" spans="2:14" x14ac:dyDescent="0.3">
      <c r="B581" s="418" t="s">
        <v>3566</v>
      </c>
      <c r="C581" s="411" t="s">
        <v>2385</v>
      </c>
      <c r="D581" s="3" t="s">
        <v>3599</v>
      </c>
      <c r="E581" s="7"/>
      <c r="F581" s="412" t="s">
        <v>1775</v>
      </c>
      <c r="G581" s="11"/>
      <c r="H581" s="413">
        <v>0</v>
      </c>
      <c r="I581" s="150"/>
      <c r="J581" s="150"/>
      <c r="K581" s="150"/>
      <c r="L581" s="150"/>
      <c r="M581" s="150"/>
      <c r="N581" s="150"/>
    </row>
    <row r="582" spans="2:14" x14ac:dyDescent="0.3">
      <c r="B582" s="418" t="s">
        <v>3566</v>
      </c>
      <c r="C582" s="411" t="s">
        <v>2386</v>
      </c>
      <c r="D582" s="3" t="s">
        <v>3600</v>
      </c>
      <c r="E582" s="7"/>
      <c r="F582" s="412" t="s">
        <v>1775</v>
      </c>
      <c r="G582" s="11"/>
      <c r="H582" s="413">
        <v>0</v>
      </c>
      <c r="I582" s="150"/>
      <c r="J582" s="150"/>
      <c r="K582" s="150"/>
      <c r="L582" s="150"/>
      <c r="M582" s="150"/>
      <c r="N582" s="150"/>
    </row>
    <row r="583" spans="2:14" x14ac:dyDescent="0.3">
      <c r="B583" s="418" t="s">
        <v>3566</v>
      </c>
      <c r="C583" s="411" t="s">
        <v>2387</v>
      </c>
      <c r="D583" s="3" t="s">
        <v>3601</v>
      </c>
      <c r="E583" s="7"/>
      <c r="F583" s="412" t="s">
        <v>1776</v>
      </c>
      <c r="G583" s="11"/>
      <c r="H583" s="413">
        <v>0</v>
      </c>
      <c r="I583" s="150"/>
      <c r="J583" s="150"/>
      <c r="K583" s="150"/>
      <c r="L583" s="150"/>
      <c r="M583" s="150"/>
      <c r="N583" s="150"/>
    </row>
    <row r="584" spans="2:14" x14ac:dyDescent="0.3">
      <c r="B584" s="418" t="s">
        <v>3566</v>
      </c>
      <c r="C584" s="411" t="s">
        <v>2388</v>
      </c>
      <c r="D584" s="3" t="s">
        <v>3602</v>
      </c>
      <c r="E584" s="7"/>
      <c r="F584" s="412" t="s">
        <v>1776</v>
      </c>
      <c r="G584" s="11"/>
      <c r="H584" s="413">
        <v>0</v>
      </c>
      <c r="I584" s="150"/>
      <c r="J584" s="150"/>
      <c r="K584" s="150"/>
      <c r="L584" s="150"/>
      <c r="M584" s="150"/>
      <c r="N584" s="150"/>
    </row>
    <row r="585" spans="2:14" x14ac:dyDescent="0.3">
      <c r="B585" s="418" t="s">
        <v>3566</v>
      </c>
      <c r="C585" s="411" t="s">
        <v>2391</v>
      </c>
      <c r="D585" s="3" t="s">
        <v>3603</v>
      </c>
      <c r="E585" s="7"/>
      <c r="F585" s="412" t="s">
        <v>1776</v>
      </c>
      <c r="G585" s="11"/>
      <c r="H585" s="413">
        <v>0</v>
      </c>
      <c r="I585" s="150"/>
      <c r="J585" s="150"/>
      <c r="K585" s="150"/>
      <c r="L585" s="150"/>
      <c r="M585" s="150"/>
      <c r="N585" s="150"/>
    </row>
    <row r="586" spans="2:14" x14ac:dyDescent="0.3">
      <c r="B586" s="418" t="s">
        <v>3566</v>
      </c>
      <c r="C586" s="411" t="s">
        <v>2392</v>
      </c>
      <c r="D586" s="3" t="s">
        <v>3604</v>
      </c>
      <c r="E586" s="7"/>
      <c r="F586" s="412" t="s">
        <v>1776</v>
      </c>
      <c r="G586" s="11"/>
      <c r="H586" s="413">
        <v>0</v>
      </c>
      <c r="I586" s="150"/>
      <c r="J586" s="150"/>
      <c r="K586" s="150"/>
      <c r="L586" s="150"/>
      <c r="M586" s="150"/>
      <c r="N586" s="150"/>
    </row>
    <row r="587" spans="2:14" x14ac:dyDescent="0.3">
      <c r="B587" s="418" t="s">
        <v>3566</v>
      </c>
      <c r="C587" s="411" t="s">
        <v>2389</v>
      </c>
      <c r="D587" s="3" t="s">
        <v>3605</v>
      </c>
      <c r="E587" s="7"/>
      <c r="F587" s="412" t="s">
        <v>1776</v>
      </c>
      <c r="G587" s="11"/>
      <c r="H587" s="413">
        <v>0</v>
      </c>
      <c r="I587" s="150"/>
      <c r="J587" s="150"/>
      <c r="K587" s="150"/>
      <c r="L587" s="150"/>
      <c r="M587" s="150"/>
      <c r="N587" s="150"/>
    </row>
    <row r="588" spans="2:14" x14ac:dyDescent="0.3">
      <c r="B588" s="418" t="s">
        <v>3566</v>
      </c>
      <c r="C588" s="411" t="s">
        <v>2390</v>
      </c>
      <c r="D588" s="3" t="s">
        <v>3606</v>
      </c>
      <c r="E588" s="7"/>
      <c r="F588" s="412" t="s">
        <v>1776</v>
      </c>
      <c r="G588" s="11"/>
      <c r="H588" s="413">
        <v>0</v>
      </c>
      <c r="I588" s="150"/>
      <c r="J588" s="150"/>
      <c r="K588" s="150"/>
      <c r="L588" s="150"/>
      <c r="M588" s="150"/>
      <c r="N588" s="150"/>
    </row>
    <row r="589" spans="2:14" x14ac:dyDescent="0.3">
      <c r="B589" s="418" t="s">
        <v>3566</v>
      </c>
      <c r="C589" s="411" t="s">
        <v>2393</v>
      </c>
      <c r="D589" s="3" t="s">
        <v>3607</v>
      </c>
      <c r="E589" s="7"/>
      <c r="F589" s="412" t="s">
        <v>1775</v>
      </c>
      <c r="G589" s="11"/>
      <c r="H589" s="413">
        <v>0</v>
      </c>
      <c r="I589" s="150"/>
      <c r="J589" s="150"/>
      <c r="K589" s="150"/>
      <c r="L589" s="150"/>
      <c r="M589" s="150"/>
      <c r="N589" s="150"/>
    </row>
    <row r="590" spans="2:14" x14ac:dyDescent="0.3">
      <c r="B590" s="418" t="s">
        <v>3566</v>
      </c>
      <c r="C590" s="411" t="s">
        <v>2394</v>
      </c>
      <c r="D590" s="3" t="s">
        <v>3608</v>
      </c>
      <c r="E590" s="7"/>
      <c r="F590" s="412" t="s">
        <v>1776</v>
      </c>
      <c r="G590" s="11"/>
      <c r="H590" s="413">
        <v>0</v>
      </c>
      <c r="I590" s="150"/>
      <c r="J590" s="150"/>
      <c r="K590" s="150"/>
      <c r="L590" s="150"/>
      <c r="M590" s="150"/>
      <c r="N590" s="150"/>
    </row>
    <row r="591" spans="2:14" x14ac:dyDescent="0.3">
      <c r="B591" s="418" t="s">
        <v>3566</v>
      </c>
      <c r="C591" s="339" t="s">
        <v>2395</v>
      </c>
      <c r="D591" t="s">
        <v>3609</v>
      </c>
      <c r="E591" s="7"/>
      <c r="F591" s="412" t="s">
        <v>1775</v>
      </c>
      <c r="G591" s="11"/>
      <c r="H591" s="413">
        <v>0</v>
      </c>
      <c r="I591" s="150"/>
      <c r="J591" s="150"/>
      <c r="K591" s="150"/>
      <c r="L591" s="150"/>
      <c r="M591" s="150"/>
      <c r="N591" s="150"/>
    </row>
    <row r="592" spans="2:14" x14ac:dyDescent="0.3">
      <c r="B592" s="418" t="s">
        <v>3566</v>
      </c>
      <c r="C592" s="339" t="s">
        <v>2396</v>
      </c>
      <c r="D592" t="s">
        <v>3610</v>
      </c>
      <c r="E592" s="7"/>
      <c r="F592" s="412" t="s">
        <v>1775</v>
      </c>
      <c r="G592" s="11"/>
      <c r="H592" s="413">
        <v>0</v>
      </c>
      <c r="I592" s="150"/>
      <c r="J592" s="150"/>
      <c r="K592" s="150"/>
      <c r="L592" s="150"/>
      <c r="M592" s="150"/>
      <c r="N592" s="150"/>
    </row>
    <row r="593" spans="2:14" x14ac:dyDescent="0.3">
      <c r="B593" s="418" t="s">
        <v>3566</v>
      </c>
      <c r="C593" s="339" t="s">
        <v>2397</v>
      </c>
      <c r="D593" t="s">
        <v>3611</v>
      </c>
      <c r="E593" s="7"/>
      <c r="F593" s="412" t="s">
        <v>1775</v>
      </c>
      <c r="G593" s="11"/>
      <c r="H593" s="413">
        <v>0</v>
      </c>
      <c r="I593" s="150"/>
      <c r="J593" s="150"/>
      <c r="K593" s="150"/>
      <c r="L593" s="150"/>
      <c r="M593" s="150"/>
      <c r="N593" s="150"/>
    </row>
    <row r="594" spans="2:14" x14ac:dyDescent="0.3">
      <c r="B594" s="418" t="s">
        <v>3566</v>
      </c>
      <c r="C594" s="339" t="s">
        <v>2398</v>
      </c>
      <c r="D594" t="s">
        <v>3612</v>
      </c>
      <c r="E594" s="7"/>
      <c r="F594" s="412" t="s">
        <v>1776</v>
      </c>
      <c r="G594" s="11"/>
      <c r="H594" s="413">
        <v>0</v>
      </c>
      <c r="I594" s="150"/>
      <c r="J594" s="150"/>
      <c r="K594" s="150"/>
      <c r="L594" s="150"/>
      <c r="M594" s="150"/>
      <c r="N594" s="150"/>
    </row>
    <row r="595" spans="2:14" x14ac:dyDescent="0.3">
      <c r="B595" s="418" t="s">
        <v>3566</v>
      </c>
      <c r="C595" s="339" t="s">
        <v>2399</v>
      </c>
      <c r="D595" t="s">
        <v>3613</v>
      </c>
      <c r="E595" s="7"/>
      <c r="F595" s="412" t="s">
        <v>1776</v>
      </c>
      <c r="G595" s="11"/>
      <c r="H595" s="413">
        <v>0</v>
      </c>
      <c r="I595" s="150"/>
      <c r="J595" s="150"/>
      <c r="K595" s="150"/>
      <c r="L595" s="150"/>
      <c r="M595" s="150"/>
      <c r="N595" s="150"/>
    </row>
    <row r="596" spans="2:14" x14ac:dyDescent="0.3">
      <c r="B596" s="418" t="s">
        <v>3566</v>
      </c>
      <c r="C596" s="339" t="s">
        <v>2402</v>
      </c>
      <c r="D596" t="s">
        <v>3614</v>
      </c>
      <c r="E596" s="7"/>
      <c r="F596" s="412" t="s">
        <v>1776</v>
      </c>
      <c r="G596" s="11"/>
      <c r="H596" s="413">
        <v>0</v>
      </c>
      <c r="I596" s="150"/>
      <c r="J596" s="150"/>
      <c r="K596" s="150"/>
      <c r="L596" s="150"/>
      <c r="M596" s="150"/>
      <c r="N596" s="150"/>
    </row>
    <row r="597" spans="2:14" x14ac:dyDescent="0.3">
      <c r="B597" s="418" t="s">
        <v>3566</v>
      </c>
      <c r="C597" s="339" t="s">
        <v>2403</v>
      </c>
      <c r="D597" t="s">
        <v>3615</v>
      </c>
      <c r="E597" s="7"/>
      <c r="F597" s="412" t="s">
        <v>1776</v>
      </c>
      <c r="G597" s="11"/>
      <c r="H597" s="413">
        <v>0</v>
      </c>
      <c r="I597" s="150"/>
      <c r="J597" s="150"/>
      <c r="K597" s="150"/>
      <c r="L597" s="150"/>
      <c r="M597" s="150"/>
      <c r="N597" s="150"/>
    </row>
    <row r="598" spans="2:14" x14ac:dyDescent="0.3">
      <c r="B598" s="418" t="s">
        <v>3566</v>
      </c>
      <c r="C598" s="339" t="s">
        <v>2400</v>
      </c>
      <c r="D598" t="s">
        <v>3616</v>
      </c>
      <c r="E598" s="7"/>
      <c r="F598" s="412" t="s">
        <v>1776</v>
      </c>
      <c r="G598" s="11"/>
      <c r="H598" s="413">
        <v>0</v>
      </c>
      <c r="I598" s="150"/>
      <c r="J598" s="150"/>
      <c r="K598" s="150"/>
      <c r="L598" s="150"/>
      <c r="M598" s="150"/>
      <c r="N598" s="150"/>
    </row>
    <row r="599" spans="2:14" x14ac:dyDescent="0.3">
      <c r="B599" s="418" t="s">
        <v>3566</v>
      </c>
      <c r="C599" s="339" t="s">
        <v>2401</v>
      </c>
      <c r="D599" t="s">
        <v>3617</v>
      </c>
      <c r="E599" s="7"/>
      <c r="F599" s="412" t="s">
        <v>1776</v>
      </c>
      <c r="G599" s="11"/>
      <c r="H599" s="413">
        <v>0</v>
      </c>
      <c r="I599" s="150"/>
      <c r="J599" s="150"/>
      <c r="K599" s="150"/>
      <c r="L599" s="150"/>
      <c r="M599" s="150"/>
      <c r="N599" s="150"/>
    </row>
    <row r="600" spans="2:14" x14ac:dyDescent="0.3">
      <c r="B600" s="418" t="s">
        <v>3566</v>
      </c>
      <c r="C600" s="339" t="s">
        <v>2404</v>
      </c>
      <c r="D600" t="s">
        <v>3618</v>
      </c>
      <c r="E600" s="7"/>
      <c r="F600" s="412" t="s">
        <v>1775</v>
      </c>
      <c r="G600" s="11"/>
      <c r="H600" s="413">
        <v>0</v>
      </c>
      <c r="I600" s="150"/>
      <c r="J600" s="150"/>
      <c r="K600" s="150"/>
      <c r="L600" s="150"/>
      <c r="M600" s="150"/>
      <c r="N600" s="150"/>
    </row>
    <row r="601" spans="2:14" x14ac:dyDescent="0.3">
      <c r="B601" s="418" t="s">
        <v>3566</v>
      </c>
      <c r="C601" s="339" t="s">
        <v>2405</v>
      </c>
      <c r="D601" t="s">
        <v>3619</v>
      </c>
      <c r="E601" s="7"/>
      <c r="F601" s="412" t="s">
        <v>1776</v>
      </c>
      <c r="G601" s="11"/>
      <c r="H601" s="413">
        <v>0</v>
      </c>
      <c r="I601" s="150"/>
      <c r="J601" s="150"/>
      <c r="K601" s="150"/>
      <c r="L601" s="150"/>
      <c r="M601" s="150"/>
      <c r="N601" s="150"/>
    </row>
    <row r="602" spans="2:14" x14ac:dyDescent="0.3">
      <c r="B602" s="418" t="s">
        <v>3566</v>
      </c>
      <c r="C602" s="339" t="s">
        <v>2406</v>
      </c>
      <c r="D602" t="s">
        <v>3620</v>
      </c>
      <c r="E602" s="7"/>
      <c r="F602" s="412" t="s">
        <v>1775</v>
      </c>
      <c r="G602" s="11"/>
      <c r="H602" s="413">
        <v>0</v>
      </c>
      <c r="I602" s="150"/>
      <c r="J602" s="150"/>
      <c r="K602" s="150"/>
      <c r="L602" s="150"/>
      <c r="M602" s="150"/>
      <c r="N602" s="150"/>
    </row>
    <row r="603" spans="2:14" x14ac:dyDescent="0.3">
      <c r="B603" s="418" t="s">
        <v>3566</v>
      </c>
      <c r="C603" s="339" t="s">
        <v>2407</v>
      </c>
      <c r="D603" t="s">
        <v>3621</v>
      </c>
      <c r="E603" s="7"/>
      <c r="F603" s="412" t="s">
        <v>1775</v>
      </c>
      <c r="G603" s="11"/>
      <c r="H603" s="413">
        <v>0</v>
      </c>
      <c r="I603" s="150"/>
      <c r="J603" s="150"/>
      <c r="K603" s="150"/>
      <c r="L603" s="150"/>
      <c r="M603" s="150"/>
      <c r="N603" s="150"/>
    </row>
    <row r="604" spans="2:14" x14ac:dyDescent="0.3">
      <c r="B604" s="418" t="s">
        <v>4071</v>
      </c>
      <c r="C604" s="221" t="s">
        <v>2409</v>
      </c>
      <c r="D604" t="s">
        <v>3622</v>
      </c>
      <c r="E604" s="12"/>
      <c r="F604" s="412" t="s">
        <v>1775</v>
      </c>
      <c r="G604" s="11"/>
      <c r="H604" s="413">
        <v>0</v>
      </c>
      <c r="I604" s="150"/>
      <c r="J604" s="150"/>
      <c r="K604" s="150"/>
      <c r="L604" s="150"/>
      <c r="M604" s="150"/>
      <c r="N604" s="150"/>
    </row>
    <row r="605" spans="2:14" x14ac:dyDescent="0.3">
      <c r="B605" s="418" t="s">
        <v>4071</v>
      </c>
      <c r="C605" s="221" t="s">
        <v>2674</v>
      </c>
      <c r="D605" t="s">
        <v>3623</v>
      </c>
      <c r="E605" s="12"/>
      <c r="F605" s="412" t="s">
        <v>1776</v>
      </c>
      <c r="G605" s="11"/>
      <c r="H605" s="413">
        <v>0</v>
      </c>
      <c r="I605" s="150"/>
      <c r="J605" s="150"/>
      <c r="K605" s="150"/>
      <c r="L605" s="150"/>
      <c r="M605" s="150"/>
      <c r="N605" s="150"/>
    </row>
    <row r="606" spans="2:14" x14ac:dyDescent="0.3">
      <c r="B606" s="418" t="s">
        <v>4071</v>
      </c>
      <c r="C606" s="221" t="s">
        <v>2675</v>
      </c>
      <c r="D606" t="s">
        <v>3624</v>
      </c>
      <c r="E606" s="12"/>
      <c r="F606" s="412" t="s">
        <v>1776</v>
      </c>
      <c r="G606" s="11"/>
      <c r="H606" s="413">
        <v>0</v>
      </c>
      <c r="I606" s="150"/>
      <c r="J606" s="150"/>
      <c r="K606" s="150"/>
      <c r="L606" s="150"/>
      <c r="M606" s="150"/>
      <c r="N606" s="150"/>
    </row>
    <row r="607" spans="2:14" x14ac:dyDescent="0.3">
      <c r="B607" s="418" t="s">
        <v>4071</v>
      </c>
      <c r="C607" s="221" t="s">
        <v>2680</v>
      </c>
      <c r="D607" t="s">
        <v>3625</v>
      </c>
      <c r="E607" s="12"/>
      <c r="F607" s="412" t="s">
        <v>1776</v>
      </c>
      <c r="G607" s="11"/>
      <c r="H607" s="413">
        <v>0</v>
      </c>
      <c r="I607" s="150"/>
      <c r="J607" s="150"/>
      <c r="K607" s="150"/>
      <c r="L607" s="150"/>
      <c r="M607" s="150"/>
      <c r="N607" s="150"/>
    </row>
    <row r="608" spans="2:14" x14ac:dyDescent="0.3">
      <c r="B608" s="418" t="s">
        <v>4071</v>
      </c>
      <c r="C608" s="221" t="s">
        <v>2681</v>
      </c>
      <c r="D608" t="s">
        <v>3626</v>
      </c>
      <c r="E608" s="12"/>
      <c r="F608" s="412" t="s">
        <v>1776</v>
      </c>
      <c r="G608" s="11"/>
      <c r="H608" s="413">
        <v>0</v>
      </c>
      <c r="I608" s="150"/>
      <c r="J608" s="150"/>
      <c r="K608" s="150"/>
      <c r="L608" s="150"/>
      <c r="M608" s="150"/>
      <c r="N608" s="150"/>
    </row>
    <row r="609" spans="2:14" x14ac:dyDescent="0.3">
      <c r="B609" s="418" t="s">
        <v>4071</v>
      </c>
      <c r="C609" s="221" t="s">
        <v>2410</v>
      </c>
      <c r="D609" t="s">
        <v>3627</v>
      </c>
      <c r="E609" s="12"/>
      <c r="F609" s="412" t="s">
        <v>1776</v>
      </c>
      <c r="G609" s="11"/>
      <c r="H609" s="413">
        <v>0</v>
      </c>
      <c r="I609" s="150"/>
      <c r="J609" s="150"/>
      <c r="K609" s="150"/>
      <c r="L609" s="150"/>
      <c r="M609" s="150"/>
      <c r="N609" s="150"/>
    </row>
    <row r="610" spans="2:14" x14ac:dyDescent="0.3">
      <c r="B610" s="418" t="s">
        <v>4071</v>
      </c>
      <c r="C610" s="221" t="s">
        <v>2411</v>
      </c>
      <c r="D610" t="s">
        <v>3628</v>
      </c>
      <c r="E610" s="12"/>
      <c r="F610" s="412" t="s">
        <v>1776</v>
      </c>
      <c r="G610" s="11"/>
      <c r="H610" s="413">
        <v>0</v>
      </c>
      <c r="I610" s="150"/>
      <c r="J610" s="150"/>
      <c r="K610" s="150"/>
      <c r="L610" s="150"/>
      <c r="M610" s="150"/>
      <c r="N610" s="150"/>
    </row>
    <row r="611" spans="2:14" x14ac:dyDescent="0.3">
      <c r="B611" s="418" t="s">
        <v>4071</v>
      </c>
      <c r="C611" s="221" t="s">
        <v>2412</v>
      </c>
      <c r="D611" t="s">
        <v>3629</v>
      </c>
      <c r="E611" s="12"/>
      <c r="F611" s="412" t="s">
        <v>1775</v>
      </c>
      <c r="G611" s="11"/>
      <c r="H611" s="413">
        <v>0</v>
      </c>
      <c r="I611" s="150"/>
      <c r="J611" s="150"/>
      <c r="K611" s="150"/>
      <c r="L611" s="150"/>
      <c r="M611" s="150"/>
      <c r="N611" s="150"/>
    </row>
    <row r="612" spans="2:14" x14ac:dyDescent="0.3">
      <c r="B612" s="418" t="s">
        <v>4071</v>
      </c>
      <c r="C612" s="221" t="s">
        <v>2413</v>
      </c>
      <c r="D612" t="s">
        <v>3630</v>
      </c>
      <c r="E612" s="12"/>
      <c r="F612" s="412" t="s">
        <v>1775</v>
      </c>
      <c r="G612" s="11"/>
      <c r="H612" s="413">
        <v>0</v>
      </c>
      <c r="I612" s="150"/>
      <c r="J612" s="150"/>
      <c r="K612" s="150"/>
      <c r="L612" s="150"/>
      <c r="M612" s="150"/>
      <c r="N612" s="150"/>
    </row>
    <row r="613" spans="2:14" x14ac:dyDescent="0.3">
      <c r="B613" s="418" t="s">
        <v>4071</v>
      </c>
      <c r="C613" s="221" t="s">
        <v>2676</v>
      </c>
      <c r="D613" t="s">
        <v>3631</v>
      </c>
      <c r="E613" s="12"/>
      <c r="F613" s="412" t="s">
        <v>1776</v>
      </c>
      <c r="G613" s="11"/>
      <c r="H613" s="413">
        <v>0</v>
      </c>
      <c r="I613" s="150"/>
      <c r="J613" s="150"/>
      <c r="K613" s="150"/>
      <c r="L613" s="150"/>
      <c r="M613" s="150"/>
      <c r="N613" s="150"/>
    </row>
    <row r="614" spans="2:14" x14ac:dyDescent="0.3">
      <c r="B614" s="418" t="s">
        <v>4071</v>
      </c>
      <c r="C614" s="221" t="s">
        <v>2677</v>
      </c>
      <c r="D614" t="s">
        <v>3632</v>
      </c>
      <c r="E614" s="12"/>
      <c r="F614" s="412" t="s">
        <v>1776</v>
      </c>
      <c r="G614" s="11"/>
      <c r="H614" s="413">
        <v>0</v>
      </c>
      <c r="I614" s="150"/>
      <c r="J614" s="150"/>
      <c r="K614" s="150"/>
      <c r="L614" s="150"/>
      <c r="M614" s="150"/>
      <c r="N614" s="150"/>
    </row>
    <row r="615" spans="2:14" x14ac:dyDescent="0.3">
      <c r="B615" s="418" t="s">
        <v>4071</v>
      </c>
      <c r="C615" s="221" t="s">
        <v>2682</v>
      </c>
      <c r="D615" t="s">
        <v>3633</v>
      </c>
      <c r="E615" s="12"/>
      <c r="F615" s="412" t="s">
        <v>1776</v>
      </c>
      <c r="G615" s="11"/>
      <c r="H615" s="413">
        <v>0</v>
      </c>
      <c r="I615" s="150"/>
      <c r="J615" s="150"/>
      <c r="K615" s="150"/>
      <c r="L615" s="150"/>
      <c r="M615" s="150"/>
      <c r="N615" s="150"/>
    </row>
    <row r="616" spans="2:14" x14ac:dyDescent="0.3">
      <c r="B616" s="418" t="s">
        <v>4071</v>
      </c>
      <c r="C616" s="221" t="s">
        <v>2683</v>
      </c>
      <c r="D616" t="s">
        <v>3634</v>
      </c>
      <c r="E616" s="12"/>
      <c r="F616" s="412" t="s">
        <v>1776</v>
      </c>
      <c r="G616" s="11"/>
      <c r="H616" s="413">
        <v>0</v>
      </c>
      <c r="I616" s="150"/>
      <c r="J616" s="150"/>
      <c r="K616" s="150"/>
      <c r="L616" s="150"/>
      <c r="M616" s="150"/>
      <c r="N616" s="150"/>
    </row>
    <row r="617" spans="2:14" x14ac:dyDescent="0.3">
      <c r="B617" s="418" t="s">
        <v>4071</v>
      </c>
      <c r="C617" s="221" t="s">
        <v>2414</v>
      </c>
      <c r="D617" t="s">
        <v>3635</v>
      </c>
      <c r="E617" s="12"/>
      <c r="F617" s="412" t="s">
        <v>1776</v>
      </c>
      <c r="G617" s="11"/>
      <c r="H617" s="413">
        <v>0</v>
      </c>
      <c r="I617" s="150"/>
      <c r="J617" s="150"/>
      <c r="K617" s="150"/>
      <c r="L617" s="150"/>
      <c r="M617" s="150"/>
      <c r="N617" s="150"/>
    </row>
    <row r="618" spans="2:14" x14ac:dyDescent="0.3">
      <c r="B618" s="418" t="s">
        <v>4071</v>
      </c>
      <c r="C618" s="221" t="s">
        <v>2415</v>
      </c>
      <c r="D618" t="s">
        <v>3636</v>
      </c>
      <c r="E618" s="12"/>
      <c r="F618" s="412" t="s">
        <v>1776</v>
      </c>
      <c r="G618" s="11"/>
      <c r="H618" s="413">
        <v>0</v>
      </c>
      <c r="I618" s="150"/>
      <c r="J618" s="150"/>
      <c r="K618" s="150"/>
      <c r="L618" s="150"/>
      <c r="M618" s="150"/>
      <c r="N618" s="150"/>
    </row>
    <row r="619" spans="2:14" x14ac:dyDescent="0.3">
      <c r="B619" s="418" t="s">
        <v>4071</v>
      </c>
      <c r="C619" s="221" t="s">
        <v>2416</v>
      </c>
      <c r="D619" t="s">
        <v>3637</v>
      </c>
      <c r="E619" s="12"/>
      <c r="F619" s="412" t="s">
        <v>1775</v>
      </c>
      <c r="G619" s="11"/>
      <c r="H619" s="413">
        <v>0</v>
      </c>
      <c r="I619" s="150"/>
      <c r="J619" s="150"/>
      <c r="K619" s="150"/>
      <c r="L619" s="150"/>
      <c r="M619" s="150"/>
      <c r="N619" s="150"/>
    </row>
    <row r="620" spans="2:14" x14ac:dyDescent="0.3">
      <c r="B620" s="418" t="s">
        <v>4071</v>
      </c>
      <c r="C620" s="221" t="s">
        <v>2417</v>
      </c>
      <c r="D620" t="s">
        <v>3638</v>
      </c>
      <c r="E620" s="12"/>
      <c r="F620" s="412" t="s">
        <v>1775</v>
      </c>
      <c r="G620" s="11"/>
      <c r="H620" s="413">
        <v>0</v>
      </c>
      <c r="I620" s="150"/>
      <c r="J620" s="150"/>
      <c r="K620" s="150"/>
      <c r="L620" s="150"/>
      <c r="M620" s="150"/>
      <c r="N620" s="150"/>
    </row>
    <row r="621" spans="2:14" x14ac:dyDescent="0.3">
      <c r="B621" s="418" t="s">
        <v>4071</v>
      </c>
      <c r="C621" s="221" t="s">
        <v>2678</v>
      </c>
      <c r="D621" t="s">
        <v>3639</v>
      </c>
      <c r="E621" s="12"/>
      <c r="F621" s="412" t="s">
        <v>1776</v>
      </c>
      <c r="G621" s="11"/>
      <c r="H621" s="413">
        <v>0</v>
      </c>
      <c r="I621" s="150"/>
      <c r="J621" s="150"/>
      <c r="K621" s="150"/>
      <c r="L621" s="150"/>
      <c r="M621" s="150"/>
      <c r="N621" s="150"/>
    </row>
    <row r="622" spans="2:14" x14ac:dyDescent="0.3">
      <c r="B622" s="418" t="s">
        <v>4071</v>
      </c>
      <c r="C622" s="221" t="s">
        <v>2679</v>
      </c>
      <c r="D622" t="s">
        <v>3640</v>
      </c>
      <c r="E622" s="12"/>
      <c r="F622" s="412" t="s">
        <v>1776</v>
      </c>
      <c r="G622" s="11"/>
      <c r="H622" s="413">
        <v>0</v>
      </c>
      <c r="I622" s="150"/>
      <c r="J622" s="150"/>
      <c r="K622" s="150"/>
      <c r="L622" s="150"/>
      <c r="M622" s="150"/>
      <c r="N622" s="150"/>
    </row>
    <row r="623" spans="2:14" x14ac:dyDescent="0.3">
      <c r="B623" s="418" t="s">
        <v>4071</v>
      </c>
      <c r="C623" s="221" t="s">
        <v>2684</v>
      </c>
      <c r="D623" t="s">
        <v>3641</v>
      </c>
      <c r="E623" s="12"/>
      <c r="F623" s="412" t="s">
        <v>1776</v>
      </c>
      <c r="G623" s="11"/>
      <c r="H623" s="413">
        <v>0</v>
      </c>
      <c r="I623" s="150"/>
      <c r="J623" s="150"/>
      <c r="K623" s="150"/>
      <c r="L623" s="150"/>
      <c r="M623" s="150"/>
      <c r="N623" s="150"/>
    </row>
    <row r="624" spans="2:14" x14ac:dyDescent="0.3">
      <c r="B624" s="418" t="s">
        <v>4071</v>
      </c>
      <c r="C624" s="221" t="s">
        <v>2685</v>
      </c>
      <c r="D624" t="s">
        <v>3642</v>
      </c>
      <c r="E624" s="12"/>
      <c r="F624" s="412" t="s">
        <v>1776</v>
      </c>
      <c r="G624" s="11"/>
      <c r="H624" s="413">
        <v>0</v>
      </c>
      <c r="I624" s="150"/>
      <c r="J624" s="150"/>
      <c r="K624" s="150"/>
      <c r="L624" s="150"/>
      <c r="M624" s="150"/>
      <c r="N624" s="150"/>
    </row>
    <row r="625" spans="2:14" x14ac:dyDescent="0.3">
      <c r="B625" s="418" t="s">
        <v>4071</v>
      </c>
      <c r="C625" s="221" t="s">
        <v>2418</v>
      </c>
      <c r="D625" t="s">
        <v>3643</v>
      </c>
      <c r="E625" s="12"/>
      <c r="F625" s="412" t="s">
        <v>1776</v>
      </c>
      <c r="G625" s="11"/>
      <c r="H625" s="413">
        <v>0</v>
      </c>
      <c r="I625" s="150"/>
      <c r="J625" s="150"/>
      <c r="K625" s="150"/>
      <c r="L625" s="150"/>
      <c r="M625" s="150"/>
      <c r="N625" s="150"/>
    </row>
    <row r="626" spans="2:14" x14ac:dyDescent="0.3">
      <c r="B626" s="418" t="s">
        <v>4071</v>
      </c>
      <c r="C626" s="221" t="s">
        <v>2419</v>
      </c>
      <c r="D626" t="s">
        <v>3644</v>
      </c>
      <c r="E626" s="12"/>
      <c r="F626" s="412" t="s">
        <v>1776</v>
      </c>
      <c r="G626" s="11"/>
      <c r="H626" s="413">
        <v>0</v>
      </c>
      <c r="I626" s="150"/>
      <c r="J626" s="150"/>
      <c r="K626" s="150"/>
      <c r="L626" s="150"/>
      <c r="M626" s="150"/>
      <c r="N626" s="150"/>
    </row>
    <row r="627" spans="2:14" x14ac:dyDescent="0.3">
      <c r="B627" s="418" t="s">
        <v>4071</v>
      </c>
      <c r="C627" s="221" t="s">
        <v>2420</v>
      </c>
      <c r="D627" t="s">
        <v>3645</v>
      </c>
      <c r="E627" s="12"/>
      <c r="F627" s="412" t="s">
        <v>1775</v>
      </c>
      <c r="G627" s="11"/>
      <c r="H627" s="413">
        <v>0</v>
      </c>
      <c r="I627" s="150"/>
      <c r="J627" s="150"/>
      <c r="K627" s="150"/>
      <c r="L627" s="150"/>
      <c r="M627" s="150"/>
      <c r="N627" s="150"/>
    </row>
    <row r="628" spans="2:14" x14ac:dyDescent="0.3">
      <c r="B628" s="418" t="s">
        <v>4072</v>
      </c>
      <c r="C628" s="221" t="s">
        <v>2686</v>
      </c>
      <c r="D628" t="s">
        <v>3646</v>
      </c>
      <c r="E628" s="12"/>
      <c r="F628" s="412" t="s">
        <v>1775</v>
      </c>
      <c r="G628" s="11"/>
      <c r="H628" s="413">
        <v>0</v>
      </c>
      <c r="I628" s="150"/>
      <c r="J628" s="150"/>
      <c r="K628" s="150"/>
      <c r="L628" s="150"/>
      <c r="M628" s="150"/>
      <c r="N628" s="150"/>
    </row>
    <row r="629" spans="2:14" x14ac:dyDescent="0.3">
      <c r="B629" s="418" t="s">
        <v>4072</v>
      </c>
      <c r="C629" s="221" t="s">
        <v>2687</v>
      </c>
      <c r="D629" t="s">
        <v>3647</v>
      </c>
      <c r="E629" s="12"/>
      <c r="F629" s="412" t="s">
        <v>1776</v>
      </c>
      <c r="G629" s="11"/>
      <c r="H629" s="413">
        <v>0</v>
      </c>
      <c r="I629" s="150"/>
      <c r="J629" s="150"/>
      <c r="K629" s="150"/>
      <c r="L629" s="150"/>
      <c r="M629" s="150"/>
      <c r="N629" s="150"/>
    </row>
    <row r="630" spans="2:14" x14ac:dyDescent="0.3">
      <c r="B630" s="418" t="s">
        <v>4072</v>
      </c>
      <c r="C630" s="221" t="s">
        <v>2688</v>
      </c>
      <c r="D630" t="s">
        <v>3648</v>
      </c>
      <c r="E630" s="12"/>
      <c r="F630" s="412" t="s">
        <v>1776</v>
      </c>
      <c r="G630" s="11"/>
      <c r="H630" s="413">
        <v>0</v>
      </c>
      <c r="I630" s="150"/>
      <c r="J630" s="150"/>
      <c r="K630" s="150"/>
      <c r="L630" s="150"/>
      <c r="M630" s="150"/>
      <c r="N630" s="150"/>
    </row>
    <row r="631" spans="2:14" x14ac:dyDescent="0.3">
      <c r="B631" s="418" t="s">
        <v>4072</v>
      </c>
      <c r="C631" s="221" t="s">
        <v>2689</v>
      </c>
      <c r="D631" t="s">
        <v>3649</v>
      </c>
      <c r="E631" s="12"/>
      <c r="F631" s="412" t="s">
        <v>1776</v>
      </c>
      <c r="G631" s="11"/>
      <c r="H631" s="413">
        <v>0</v>
      </c>
      <c r="I631" s="150"/>
      <c r="J631" s="150"/>
      <c r="K631" s="150"/>
      <c r="L631" s="150"/>
      <c r="M631" s="150"/>
      <c r="N631" s="150"/>
    </row>
    <row r="632" spans="2:14" x14ac:dyDescent="0.3">
      <c r="B632" s="418" t="s">
        <v>4072</v>
      </c>
      <c r="C632" s="221" t="s">
        <v>2690</v>
      </c>
      <c r="D632" t="s">
        <v>3650</v>
      </c>
      <c r="E632" s="12"/>
      <c r="F632" s="412" t="s">
        <v>1776</v>
      </c>
      <c r="G632" s="11"/>
      <c r="H632" s="413">
        <v>0</v>
      </c>
      <c r="I632" s="150"/>
      <c r="J632" s="150"/>
      <c r="K632" s="150"/>
      <c r="L632" s="150"/>
      <c r="M632" s="150"/>
      <c r="N632" s="150"/>
    </row>
    <row r="633" spans="2:14" x14ac:dyDescent="0.3">
      <c r="B633" s="418" t="s">
        <v>4072</v>
      </c>
      <c r="C633" s="221" t="s">
        <v>2691</v>
      </c>
      <c r="D633" t="s">
        <v>3651</v>
      </c>
      <c r="E633" s="12"/>
      <c r="F633" s="412" t="s">
        <v>1776</v>
      </c>
      <c r="G633" s="11"/>
      <c r="H633" s="413">
        <v>0</v>
      </c>
      <c r="I633" s="150"/>
      <c r="J633" s="150"/>
      <c r="K633" s="150"/>
      <c r="L633" s="150"/>
      <c r="M633" s="150"/>
      <c r="N633" s="150"/>
    </row>
    <row r="634" spans="2:14" x14ac:dyDescent="0.3">
      <c r="B634" s="418" t="s">
        <v>4072</v>
      </c>
      <c r="C634" s="221" t="s">
        <v>2692</v>
      </c>
      <c r="D634" t="s">
        <v>3652</v>
      </c>
      <c r="E634" s="12"/>
      <c r="F634" s="412" t="s">
        <v>1776</v>
      </c>
      <c r="G634" s="11"/>
      <c r="H634" s="413">
        <v>0</v>
      </c>
      <c r="I634" s="150"/>
      <c r="J634" s="150"/>
      <c r="K634" s="150"/>
      <c r="L634" s="150"/>
      <c r="M634" s="150"/>
      <c r="N634" s="150"/>
    </row>
    <row r="635" spans="2:14" x14ac:dyDescent="0.3">
      <c r="B635" s="418" t="s">
        <v>4072</v>
      </c>
      <c r="C635" s="221" t="s">
        <v>2693</v>
      </c>
      <c r="D635" t="s">
        <v>3653</v>
      </c>
      <c r="E635" s="12"/>
      <c r="F635" s="412" t="s">
        <v>1775</v>
      </c>
      <c r="G635" s="11"/>
      <c r="H635" s="413">
        <v>0</v>
      </c>
      <c r="I635" s="150"/>
      <c r="J635" s="150"/>
      <c r="K635" s="150"/>
      <c r="L635" s="150"/>
      <c r="M635" s="150"/>
      <c r="N635" s="150"/>
    </row>
    <row r="636" spans="2:14" x14ac:dyDescent="0.3">
      <c r="B636" s="418" t="s">
        <v>4072</v>
      </c>
      <c r="C636" s="221" t="s">
        <v>2694</v>
      </c>
      <c r="D636" t="s">
        <v>3654</v>
      </c>
      <c r="E636" s="12"/>
      <c r="F636" s="412" t="s">
        <v>1775</v>
      </c>
      <c r="G636" s="11"/>
      <c r="H636" s="413">
        <v>0</v>
      </c>
      <c r="I636" s="150"/>
      <c r="J636" s="150"/>
      <c r="K636" s="150"/>
      <c r="L636" s="150"/>
      <c r="M636" s="150"/>
      <c r="N636" s="150"/>
    </row>
    <row r="637" spans="2:14" x14ac:dyDescent="0.3">
      <c r="B637" s="418" t="s">
        <v>4072</v>
      </c>
      <c r="C637" s="221" t="s">
        <v>2695</v>
      </c>
      <c r="D637" t="s">
        <v>3655</v>
      </c>
      <c r="E637" s="12"/>
      <c r="F637" s="412" t="s">
        <v>1776</v>
      </c>
      <c r="G637" s="11"/>
      <c r="H637" s="413">
        <v>0</v>
      </c>
      <c r="I637" s="150"/>
      <c r="J637" s="150"/>
      <c r="K637" s="150"/>
      <c r="L637" s="150"/>
      <c r="M637" s="150"/>
      <c r="N637" s="150"/>
    </row>
    <row r="638" spans="2:14" x14ac:dyDescent="0.3">
      <c r="B638" s="418" t="s">
        <v>4072</v>
      </c>
      <c r="C638" s="221" t="s">
        <v>2696</v>
      </c>
      <c r="D638" t="s">
        <v>3656</v>
      </c>
      <c r="E638" s="12"/>
      <c r="F638" s="412" t="s">
        <v>1776</v>
      </c>
      <c r="G638" s="11"/>
      <c r="H638" s="413">
        <v>0</v>
      </c>
      <c r="I638" s="150"/>
      <c r="J638" s="150"/>
      <c r="K638" s="150"/>
      <c r="L638" s="150"/>
      <c r="M638" s="150"/>
      <c r="N638" s="150"/>
    </row>
    <row r="639" spans="2:14" x14ac:dyDescent="0.3">
      <c r="B639" s="418" t="s">
        <v>4072</v>
      </c>
      <c r="C639" s="221" t="s">
        <v>2697</v>
      </c>
      <c r="D639" t="s">
        <v>3657</v>
      </c>
      <c r="E639" s="12"/>
      <c r="F639" s="412" t="s">
        <v>1776</v>
      </c>
      <c r="G639" s="11"/>
      <c r="H639" s="413">
        <v>0</v>
      </c>
      <c r="I639" s="150"/>
      <c r="J639" s="150"/>
      <c r="K639" s="150"/>
      <c r="L639" s="150"/>
      <c r="M639" s="150"/>
      <c r="N639" s="150"/>
    </row>
    <row r="640" spans="2:14" x14ac:dyDescent="0.3">
      <c r="B640" s="418" t="s">
        <v>4072</v>
      </c>
      <c r="C640" s="221" t="s">
        <v>2698</v>
      </c>
      <c r="D640" t="s">
        <v>3658</v>
      </c>
      <c r="E640" s="12"/>
      <c r="F640" s="412" t="s">
        <v>1776</v>
      </c>
      <c r="G640" s="11"/>
      <c r="H640" s="413">
        <v>0</v>
      </c>
      <c r="I640" s="150"/>
      <c r="J640" s="150"/>
      <c r="K640" s="150"/>
      <c r="L640" s="150"/>
      <c r="M640" s="150"/>
      <c r="N640" s="150"/>
    </row>
    <row r="641" spans="2:14" x14ac:dyDescent="0.3">
      <c r="B641" s="418" t="s">
        <v>4072</v>
      </c>
      <c r="C641" s="221" t="s">
        <v>2699</v>
      </c>
      <c r="D641" t="s">
        <v>3659</v>
      </c>
      <c r="E641" s="12"/>
      <c r="F641" s="412" t="s">
        <v>1776</v>
      </c>
      <c r="G641" s="11"/>
      <c r="H641" s="413">
        <v>0</v>
      </c>
      <c r="I641" s="150"/>
      <c r="J641" s="150"/>
      <c r="K641" s="150"/>
      <c r="L641" s="150"/>
      <c r="M641" s="150"/>
      <c r="N641" s="150"/>
    </row>
    <row r="642" spans="2:14" x14ac:dyDescent="0.3">
      <c r="B642" s="418" t="s">
        <v>4072</v>
      </c>
      <c r="C642" s="221" t="s">
        <v>2700</v>
      </c>
      <c r="D642" t="s">
        <v>3660</v>
      </c>
      <c r="E642" s="12"/>
      <c r="F642" s="412" t="s">
        <v>1776</v>
      </c>
      <c r="G642" s="11"/>
      <c r="H642" s="413">
        <v>0</v>
      </c>
      <c r="I642" s="150"/>
      <c r="J642" s="150"/>
      <c r="K642" s="150"/>
      <c r="L642" s="150"/>
      <c r="M642" s="150"/>
      <c r="N642" s="150"/>
    </row>
    <row r="643" spans="2:14" x14ac:dyDescent="0.3">
      <c r="B643" s="418" t="s">
        <v>4072</v>
      </c>
      <c r="C643" s="221" t="s">
        <v>2701</v>
      </c>
      <c r="D643" t="s">
        <v>3661</v>
      </c>
      <c r="E643" s="12"/>
      <c r="F643" s="412" t="s">
        <v>1775</v>
      </c>
      <c r="G643" s="11"/>
      <c r="H643" s="413">
        <v>0</v>
      </c>
      <c r="I643" s="150"/>
      <c r="J643" s="150"/>
      <c r="K643" s="150"/>
      <c r="L643" s="150"/>
      <c r="M643" s="150"/>
      <c r="N643" s="150"/>
    </row>
    <row r="644" spans="2:14" x14ac:dyDescent="0.3">
      <c r="B644" s="418" t="s">
        <v>4073</v>
      </c>
      <c r="C644" s="221" t="s">
        <v>3137</v>
      </c>
      <c r="D644" t="s">
        <v>3662</v>
      </c>
      <c r="E644" s="12"/>
      <c r="F644" s="412" t="s">
        <v>1775</v>
      </c>
      <c r="G644" s="11"/>
      <c r="H644" s="413">
        <v>0</v>
      </c>
      <c r="I644" s="150"/>
      <c r="J644" s="150"/>
      <c r="K644" s="150"/>
      <c r="L644" s="150"/>
      <c r="M644" s="150"/>
      <c r="N644" s="150"/>
    </row>
    <row r="645" spans="2:14" x14ac:dyDescent="0.3">
      <c r="B645" s="418" t="s">
        <v>4073</v>
      </c>
      <c r="C645" s="221" t="s">
        <v>3138</v>
      </c>
      <c r="D645" t="s">
        <v>3663</v>
      </c>
      <c r="E645" s="12"/>
      <c r="F645" s="412" t="s">
        <v>1776</v>
      </c>
      <c r="G645" s="11"/>
      <c r="H645" s="413">
        <v>0</v>
      </c>
      <c r="I645" s="150"/>
      <c r="J645" s="150"/>
      <c r="K645" s="150"/>
      <c r="L645" s="150"/>
      <c r="M645" s="150"/>
      <c r="N645" s="150"/>
    </row>
    <row r="646" spans="2:14" x14ac:dyDescent="0.3">
      <c r="B646" s="418" t="s">
        <v>4073</v>
      </c>
      <c r="C646" s="221" t="s">
        <v>3139</v>
      </c>
      <c r="D646" t="s">
        <v>3664</v>
      </c>
      <c r="E646" s="12"/>
      <c r="F646" s="412" t="s">
        <v>1776</v>
      </c>
      <c r="G646" s="11"/>
      <c r="H646" s="413">
        <v>0</v>
      </c>
      <c r="I646" s="150"/>
      <c r="J646" s="150"/>
      <c r="K646" s="150"/>
      <c r="L646" s="150"/>
      <c r="M646" s="150"/>
      <c r="N646" s="150"/>
    </row>
    <row r="647" spans="2:14" x14ac:dyDescent="0.3">
      <c r="B647" s="418" t="s">
        <v>4073</v>
      </c>
      <c r="C647" s="221" t="s">
        <v>3140</v>
      </c>
      <c r="D647" t="s">
        <v>3665</v>
      </c>
      <c r="E647" s="12"/>
      <c r="F647" s="412" t="s">
        <v>1776</v>
      </c>
      <c r="G647" s="11"/>
      <c r="H647" s="413">
        <v>0</v>
      </c>
      <c r="I647" s="150"/>
      <c r="J647" s="150"/>
      <c r="K647" s="150"/>
      <c r="L647" s="150"/>
      <c r="M647" s="150"/>
      <c r="N647" s="150"/>
    </row>
    <row r="648" spans="2:14" x14ac:dyDescent="0.3">
      <c r="B648" s="418" t="s">
        <v>4073</v>
      </c>
      <c r="C648" s="221" t="s">
        <v>3141</v>
      </c>
      <c r="D648" t="s">
        <v>3666</v>
      </c>
      <c r="E648" s="12"/>
      <c r="F648" s="412" t="s">
        <v>1776</v>
      </c>
      <c r="G648" s="11"/>
      <c r="H648" s="413">
        <v>0</v>
      </c>
      <c r="I648" s="150"/>
      <c r="J648" s="150"/>
      <c r="K648" s="150"/>
      <c r="L648" s="150"/>
      <c r="M648" s="150"/>
      <c r="N648" s="150"/>
    </row>
    <row r="649" spans="2:14" x14ac:dyDescent="0.3">
      <c r="B649" s="418" t="s">
        <v>4073</v>
      </c>
      <c r="C649" s="221" t="s">
        <v>3142</v>
      </c>
      <c r="D649" t="s">
        <v>3667</v>
      </c>
      <c r="E649" s="12"/>
      <c r="F649" s="412" t="s">
        <v>1776</v>
      </c>
      <c r="G649" s="11"/>
      <c r="H649" s="413">
        <v>0</v>
      </c>
      <c r="I649" s="150"/>
      <c r="J649" s="150"/>
      <c r="K649" s="150"/>
      <c r="L649" s="150"/>
      <c r="M649" s="150"/>
      <c r="N649" s="150"/>
    </row>
    <row r="650" spans="2:14" x14ac:dyDescent="0.3">
      <c r="B650" s="418" t="s">
        <v>4073</v>
      </c>
      <c r="C650" s="221" t="s">
        <v>3143</v>
      </c>
      <c r="D650" t="s">
        <v>3668</v>
      </c>
      <c r="E650" s="12"/>
      <c r="F650" s="412" t="s">
        <v>1776</v>
      </c>
      <c r="G650" s="11"/>
      <c r="H650" s="413">
        <v>0</v>
      </c>
      <c r="I650" s="150"/>
      <c r="J650" s="150"/>
      <c r="K650" s="150"/>
      <c r="L650" s="150"/>
      <c r="M650" s="150"/>
      <c r="N650" s="150"/>
    </row>
    <row r="651" spans="2:14" x14ac:dyDescent="0.3">
      <c r="B651" s="418" t="s">
        <v>4073</v>
      </c>
      <c r="C651" s="221" t="s">
        <v>3144</v>
      </c>
      <c r="D651" t="s">
        <v>3669</v>
      </c>
      <c r="E651" s="12"/>
      <c r="F651" s="412" t="s">
        <v>1775</v>
      </c>
      <c r="G651" s="11"/>
      <c r="H651" s="413">
        <v>0</v>
      </c>
      <c r="I651" s="150"/>
      <c r="J651" s="150"/>
      <c r="K651" s="150"/>
      <c r="L651" s="150"/>
      <c r="M651" s="150"/>
      <c r="N651" s="150"/>
    </row>
    <row r="652" spans="2:14" x14ac:dyDescent="0.3">
      <c r="B652" s="418" t="s">
        <v>4073</v>
      </c>
      <c r="C652" s="221" t="s">
        <v>3145</v>
      </c>
      <c r="D652" t="s">
        <v>3670</v>
      </c>
      <c r="E652" s="12"/>
      <c r="F652" s="412" t="s">
        <v>1775</v>
      </c>
      <c r="G652" s="11"/>
      <c r="H652" s="413">
        <v>0</v>
      </c>
      <c r="I652" s="150"/>
      <c r="J652" s="150"/>
      <c r="K652" s="150"/>
      <c r="L652" s="150"/>
      <c r="M652" s="150"/>
      <c r="N652" s="150"/>
    </row>
    <row r="653" spans="2:14" x14ac:dyDescent="0.3">
      <c r="B653" s="418" t="s">
        <v>4073</v>
      </c>
      <c r="C653" s="221" t="s">
        <v>3146</v>
      </c>
      <c r="D653" t="s">
        <v>3671</v>
      </c>
      <c r="E653" s="12"/>
      <c r="F653" s="412" t="s">
        <v>1776</v>
      </c>
      <c r="G653" s="11"/>
      <c r="H653" s="413">
        <v>0</v>
      </c>
      <c r="I653" s="150"/>
      <c r="J653" s="150"/>
      <c r="K653" s="150"/>
      <c r="L653" s="150"/>
      <c r="M653" s="150"/>
      <c r="N653" s="150"/>
    </row>
    <row r="654" spans="2:14" x14ac:dyDescent="0.3">
      <c r="B654" s="418" t="s">
        <v>4073</v>
      </c>
      <c r="C654" s="221" t="s">
        <v>3147</v>
      </c>
      <c r="D654" t="s">
        <v>3672</v>
      </c>
      <c r="E654" s="12"/>
      <c r="F654" s="412" t="s">
        <v>1776</v>
      </c>
      <c r="G654" s="11"/>
      <c r="H654" s="413">
        <v>0</v>
      </c>
      <c r="I654" s="150"/>
      <c r="J654" s="150"/>
      <c r="K654" s="150"/>
      <c r="L654" s="150"/>
      <c r="M654" s="150"/>
      <c r="N654" s="150"/>
    </row>
    <row r="655" spans="2:14" x14ac:dyDescent="0.3">
      <c r="B655" s="418" t="s">
        <v>4073</v>
      </c>
      <c r="C655" s="221" t="s">
        <v>3148</v>
      </c>
      <c r="D655" t="s">
        <v>3673</v>
      </c>
      <c r="E655" s="12"/>
      <c r="F655" s="412" t="s">
        <v>1776</v>
      </c>
      <c r="G655" s="11"/>
      <c r="H655" s="413">
        <v>0</v>
      </c>
      <c r="I655" s="150"/>
      <c r="J655" s="150"/>
      <c r="K655" s="150"/>
      <c r="L655" s="150"/>
      <c r="M655" s="150"/>
      <c r="N655" s="150"/>
    </row>
    <row r="656" spans="2:14" x14ac:dyDescent="0.3">
      <c r="B656" s="418" t="s">
        <v>4073</v>
      </c>
      <c r="C656" s="221" t="s">
        <v>3149</v>
      </c>
      <c r="D656" t="s">
        <v>3674</v>
      </c>
      <c r="E656" s="12"/>
      <c r="F656" s="412" t="s">
        <v>1776</v>
      </c>
      <c r="G656" s="11"/>
      <c r="H656" s="413">
        <v>0</v>
      </c>
      <c r="I656" s="150"/>
      <c r="J656" s="150"/>
      <c r="K656" s="150"/>
      <c r="L656" s="150"/>
      <c r="M656" s="150"/>
      <c r="N656" s="150"/>
    </row>
    <row r="657" spans="2:14" x14ac:dyDescent="0.3">
      <c r="B657" s="418" t="s">
        <v>4073</v>
      </c>
      <c r="C657" s="221" t="s">
        <v>3150</v>
      </c>
      <c r="D657" t="s">
        <v>3675</v>
      </c>
      <c r="E657" s="12"/>
      <c r="F657" s="412" t="s">
        <v>1776</v>
      </c>
      <c r="G657" s="11"/>
      <c r="H657" s="413">
        <v>0</v>
      </c>
      <c r="I657" s="150"/>
      <c r="J657" s="150"/>
      <c r="K657" s="150"/>
      <c r="L657" s="150"/>
      <c r="M657" s="150"/>
      <c r="N657" s="150"/>
    </row>
    <row r="658" spans="2:14" x14ac:dyDescent="0.3">
      <c r="B658" s="418" t="s">
        <v>4073</v>
      </c>
      <c r="C658" s="221" t="s">
        <v>3151</v>
      </c>
      <c r="D658" t="s">
        <v>3676</v>
      </c>
      <c r="E658" s="12"/>
      <c r="F658" s="412" t="s">
        <v>1776</v>
      </c>
      <c r="G658" s="11"/>
      <c r="H658" s="413">
        <v>0</v>
      </c>
      <c r="I658" s="150"/>
      <c r="J658" s="150"/>
      <c r="K658" s="150"/>
      <c r="L658" s="150"/>
      <c r="M658" s="150"/>
      <c r="N658" s="150"/>
    </row>
    <row r="659" spans="2:14" x14ac:dyDescent="0.3">
      <c r="B659" s="418" t="s">
        <v>4073</v>
      </c>
      <c r="C659" s="221" t="s">
        <v>3152</v>
      </c>
      <c r="D659" t="s">
        <v>3677</v>
      </c>
      <c r="E659" s="12"/>
      <c r="F659" s="412" t="s">
        <v>1775</v>
      </c>
      <c r="G659" s="11"/>
      <c r="H659" s="413">
        <v>0</v>
      </c>
      <c r="I659" s="150"/>
      <c r="J659" s="150"/>
      <c r="K659" s="150"/>
      <c r="L659" s="150"/>
      <c r="M659" s="150"/>
      <c r="N659" s="150"/>
    </row>
    <row r="660" spans="2:14" x14ac:dyDescent="0.3">
      <c r="B660" s="410" t="s">
        <v>3678</v>
      </c>
      <c r="C660" s="12" t="s">
        <v>2422</v>
      </c>
      <c r="D660" t="s">
        <v>3679</v>
      </c>
      <c r="E660" s="12"/>
      <c r="F660" s="412" t="s">
        <v>1776</v>
      </c>
      <c r="G660" s="11"/>
      <c r="H660" s="413">
        <v>0</v>
      </c>
      <c r="I660" s="150"/>
      <c r="J660" s="150"/>
      <c r="K660" s="150"/>
      <c r="L660" s="150"/>
      <c r="M660" s="150"/>
      <c r="N660" s="150"/>
    </row>
    <row r="661" spans="2:14" x14ac:dyDescent="0.3">
      <c r="B661" s="410" t="s">
        <v>3678</v>
      </c>
      <c r="C661" s="12" t="s">
        <v>2423</v>
      </c>
      <c r="D661" t="s">
        <v>3680</v>
      </c>
      <c r="E661" s="12"/>
      <c r="F661" s="412" t="s">
        <v>1776</v>
      </c>
      <c r="G661" s="11"/>
      <c r="H661" s="413">
        <v>0</v>
      </c>
      <c r="I661" s="150"/>
      <c r="J661" s="150"/>
      <c r="K661" s="150"/>
      <c r="L661" s="150"/>
      <c r="M661" s="150"/>
      <c r="N661" s="150"/>
    </row>
    <row r="662" spans="2:14" x14ac:dyDescent="0.3">
      <c r="B662" s="410" t="s">
        <v>3678</v>
      </c>
      <c r="C662" s="12" t="s">
        <v>2424</v>
      </c>
      <c r="D662" t="s">
        <v>3681</v>
      </c>
      <c r="E662" s="12"/>
      <c r="F662" s="412" t="s">
        <v>1776</v>
      </c>
      <c r="G662" s="11"/>
      <c r="H662" s="413">
        <v>0</v>
      </c>
      <c r="I662" s="150"/>
      <c r="J662" s="150"/>
      <c r="K662" s="150"/>
      <c r="L662" s="150"/>
      <c r="M662" s="150"/>
      <c r="N662" s="150"/>
    </row>
    <row r="663" spans="2:14" x14ac:dyDescent="0.3">
      <c r="B663" s="410" t="s">
        <v>3678</v>
      </c>
      <c r="C663" s="12" t="s">
        <v>2425</v>
      </c>
      <c r="D663" t="s">
        <v>3682</v>
      </c>
      <c r="E663" s="12"/>
      <c r="F663" s="412" t="s">
        <v>1776</v>
      </c>
      <c r="G663" s="11"/>
      <c r="H663" s="413">
        <v>0</v>
      </c>
      <c r="I663" s="150"/>
      <c r="J663" s="150"/>
      <c r="K663" s="150"/>
      <c r="L663" s="150"/>
      <c r="M663" s="150"/>
      <c r="N663" s="150"/>
    </row>
    <row r="664" spans="2:14" x14ac:dyDescent="0.3">
      <c r="B664" s="410" t="s">
        <v>3678</v>
      </c>
      <c r="C664" s="12" t="s">
        <v>2426</v>
      </c>
      <c r="D664" t="s">
        <v>3683</v>
      </c>
      <c r="E664" s="12"/>
      <c r="F664" s="412" t="s">
        <v>1776</v>
      </c>
      <c r="G664" s="11"/>
      <c r="H664" s="413">
        <v>0</v>
      </c>
      <c r="I664" s="150"/>
      <c r="J664" s="150"/>
      <c r="K664" s="150"/>
      <c r="L664" s="150"/>
      <c r="M664" s="150"/>
      <c r="N664" s="150"/>
    </row>
    <row r="665" spans="2:14" x14ac:dyDescent="0.3">
      <c r="B665" s="410" t="s">
        <v>3678</v>
      </c>
      <c r="C665" s="12" t="s">
        <v>2427</v>
      </c>
      <c r="D665" t="s">
        <v>3684</v>
      </c>
      <c r="E665" s="12"/>
      <c r="F665" s="412" t="s">
        <v>1776</v>
      </c>
      <c r="G665" s="11"/>
      <c r="H665" s="413">
        <v>0</v>
      </c>
      <c r="I665" s="150"/>
      <c r="J665" s="150"/>
      <c r="K665" s="150"/>
      <c r="L665" s="150"/>
      <c r="M665" s="150"/>
      <c r="N665" s="150"/>
    </row>
    <row r="666" spans="2:14" x14ac:dyDescent="0.3">
      <c r="B666" s="410" t="s">
        <v>3678</v>
      </c>
      <c r="C666" s="12" t="s">
        <v>2428</v>
      </c>
      <c r="D666" t="s">
        <v>3685</v>
      </c>
      <c r="E666" s="12"/>
      <c r="F666" s="412" t="s">
        <v>1776</v>
      </c>
      <c r="G666" s="11"/>
      <c r="H666" s="413">
        <v>0</v>
      </c>
      <c r="I666" s="150"/>
      <c r="J666" s="150"/>
      <c r="K666" s="150"/>
      <c r="L666" s="150"/>
      <c r="M666" s="150"/>
      <c r="N666" s="150"/>
    </row>
    <row r="667" spans="2:14" x14ac:dyDescent="0.3">
      <c r="B667" s="410" t="s">
        <v>3678</v>
      </c>
      <c r="C667" s="12" t="s">
        <v>2429</v>
      </c>
      <c r="D667" t="s">
        <v>3686</v>
      </c>
      <c r="E667" s="12"/>
      <c r="F667" s="412" t="s">
        <v>1776</v>
      </c>
      <c r="G667" s="11"/>
      <c r="H667" s="413">
        <v>0</v>
      </c>
      <c r="I667" s="150"/>
      <c r="J667" s="150"/>
      <c r="K667" s="150"/>
      <c r="L667" s="150"/>
      <c r="M667" s="150"/>
      <c r="N667" s="150"/>
    </row>
    <row r="668" spans="2:14" x14ac:dyDescent="0.3">
      <c r="B668" s="410" t="s">
        <v>3678</v>
      </c>
      <c r="C668" s="12" t="s">
        <v>2430</v>
      </c>
      <c r="D668" t="s">
        <v>3687</v>
      </c>
      <c r="E668" s="12"/>
      <c r="F668" s="412" t="s">
        <v>1776</v>
      </c>
      <c r="G668" s="11"/>
      <c r="H668" s="413">
        <v>0</v>
      </c>
      <c r="I668" s="150"/>
      <c r="J668" s="150"/>
      <c r="K668" s="150"/>
      <c r="L668" s="150"/>
      <c r="M668" s="150"/>
      <c r="N668" s="150"/>
    </row>
    <row r="669" spans="2:14" x14ac:dyDescent="0.3">
      <c r="B669" s="410" t="s">
        <v>3678</v>
      </c>
      <c r="C669" s="12" t="s">
        <v>2431</v>
      </c>
      <c r="D669" t="s">
        <v>3688</v>
      </c>
      <c r="E669" s="12"/>
      <c r="F669" s="412" t="s">
        <v>1776</v>
      </c>
      <c r="G669" s="11"/>
      <c r="H669" s="413">
        <v>0</v>
      </c>
      <c r="I669" s="150"/>
      <c r="J669" s="150"/>
      <c r="K669" s="150"/>
      <c r="L669" s="150"/>
      <c r="M669" s="150"/>
      <c r="N669" s="150"/>
    </row>
    <row r="670" spans="2:14" x14ac:dyDescent="0.3">
      <c r="B670" s="410" t="s">
        <v>3678</v>
      </c>
      <c r="C670" s="12" t="s">
        <v>2432</v>
      </c>
      <c r="D670" t="s">
        <v>3689</v>
      </c>
      <c r="E670" s="12"/>
      <c r="F670" s="412" t="s">
        <v>1776</v>
      </c>
      <c r="G670" s="11"/>
      <c r="H670" s="413">
        <v>0</v>
      </c>
      <c r="I670" s="150"/>
      <c r="J670" s="150"/>
      <c r="K670" s="150"/>
      <c r="L670" s="150"/>
      <c r="M670" s="150"/>
      <c r="N670" s="150"/>
    </row>
    <row r="671" spans="2:14" x14ac:dyDescent="0.3">
      <c r="B671" s="410" t="s">
        <v>3678</v>
      </c>
      <c r="C671" s="12" t="s">
        <v>2433</v>
      </c>
      <c r="D671" t="s">
        <v>3690</v>
      </c>
      <c r="E671" s="12"/>
      <c r="F671" s="412" t="s">
        <v>1776</v>
      </c>
      <c r="G671" s="11"/>
      <c r="H671" s="413">
        <v>0</v>
      </c>
      <c r="I671" s="150"/>
      <c r="J671" s="150"/>
      <c r="K671" s="150"/>
      <c r="L671" s="150"/>
      <c r="M671" s="150"/>
      <c r="N671" s="150"/>
    </row>
    <row r="672" spans="2:14" x14ac:dyDescent="0.3">
      <c r="B672" s="410" t="s">
        <v>3678</v>
      </c>
      <c r="C672" s="12" t="s">
        <v>2434</v>
      </c>
      <c r="D672" t="s">
        <v>3691</v>
      </c>
      <c r="E672" s="12"/>
      <c r="F672" s="412" t="s">
        <v>1776</v>
      </c>
      <c r="G672" s="11"/>
      <c r="H672" s="413">
        <v>0</v>
      </c>
      <c r="I672" s="150"/>
      <c r="J672" s="150"/>
      <c r="K672" s="150"/>
      <c r="L672" s="150"/>
      <c r="M672" s="150"/>
      <c r="N672" s="150"/>
    </row>
    <row r="673" spans="2:14" x14ac:dyDescent="0.3">
      <c r="B673" s="410" t="s">
        <v>3678</v>
      </c>
      <c r="C673" s="12" t="s">
        <v>2435</v>
      </c>
      <c r="D673" t="s">
        <v>3692</v>
      </c>
      <c r="E673" s="12"/>
      <c r="F673" s="412" t="s">
        <v>1776</v>
      </c>
      <c r="G673" s="11"/>
      <c r="H673" s="413">
        <v>0</v>
      </c>
      <c r="I673" s="150"/>
      <c r="J673" s="150"/>
      <c r="K673" s="150"/>
      <c r="L673" s="150"/>
      <c r="M673" s="150"/>
      <c r="N673" s="150"/>
    </row>
    <row r="674" spans="2:14" x14ac:dyDescent="0.3">
      <c r="B674" s="410" t="s">
        <v>3678</v>
      </c>
      <c r="C674" s="12" t="s">
        <v>2436</v>
      </c>
      <c r="D674" t="s">
        <v>3693</v>
      </c>
      <c r="E674" s="12"/>
      <c r="F674" s="412" t="s">
        <v>1775</v>
      </c>
      <c r="G674" s="11"/>
      <c r="H674" s="413">
        <v>0</v>
      </c>
      <c r="I674" s="150"/>
      <c r="J674" s="150"/>
      <c r="K674" s="150"/>
      <c r="L674" s="150"/>
      <c r="M674" s="150"/>
      <c r="N674" s="150"/>
    </row>
    <row r="675" spans="2:14" x14ac:dyDescent="0.3">
      <c r="B675" s="410" t="s">
        <v>3678</v>
      </c>
      <c r="C675" s="12" t="s">
        <v>2437</v>
      </c>
      <c r="D675" t="s">
        <v>3694</v>
      </c>
      <c r="E675" s="12"/>
      <c r="F675" s="412" t="s">
        <v>1775</v>
      </c>
      <c r="G675" s="11"/>
      <c r="H675" s="413">
        <v>0</v>
      </c>
      <c r="I675" s="150"/>
      <c r="J675" s="150"/>
      <c r="K675" s="150"/>
      <c r="L675" s="150"/>
      <c r="M675" s="150"/>
      <c r="N675" s="150"/>
    </row>
    <row r="676" spans="2:14" x14ac:dyDescent="0.3">
      <c r="B676" s="410" t="s">
        <v>3678</v>
      </c>
      <c r="C676" s="12" t="s">
        <v>2438</v>
      </c>
      <c r="D676" t="s">
        <v>3695</v>
      </c>
      <c r="E676" s="12"/>
      <c r="F676" s="412" t="s">
        <v>1776</v>
      </c>
      <c r="G676" s="11"/>
      <c r="H676" s="413">
        <v>0</v>
      </c>
      <c r="I676" s="150"/>
      <c r="J676" s="150"/>
      <c r="K676" s="150"/>
      <c r="L676" s="150"/>
      <c r="M676" s="150"/>
      <c r="N676" s="150"/>
    </row>
    <row r="677" spans="2:14" x14ac:dyDescent="0.3">
      <c r="B677" s="410" t="s">
        <v>3678</v>
      </c>
      <c r="C677" s="12" t="s">
        <v>2439</v>
      </c>
      <c r="D677" t="s">
        <v>3696</v>
      </c>
      <c r="E677" s="12"/>
      <c r="F677" s="412" t="s">
        <v>1776</v>
      </c>
      <c r="G677" s="11"/>
      <c r="H677" s="413">
        <v>0</v>
      </c>
      <c r="I677" s="150"/>
      <c r="J677" s="150"/>
      <c r="K677" s="150"/>
      <c r="L677" s="150"/>
      <c r="M677" s="150"/>
      <c r="N677" s="150"/>
    </row>
    <row r="678" spans="2:14" x14ac:dyDescent="0.3">
      <c r="B678" s="410" t="s">
        <v>3678</v>
      </c>
      <c r="C678" s="12" t="s">
        <v>2440</v>
      </c>
      <c r="D678" t="s">
        <v>3697</v>
      </c>
      <c r="E678" s="12"/>
      <c r="F678" s="412" t="s">
        <v>1776</v>
      </c>
      <c r="G678" s="11"/>
      <c r="H678" s="413">
        <v>0</v>
      </c>
      <c r="I678" s="150"/>
      <c r="J678" s="150"/>
      <c r="K678" s="150"/>
      <c r="L678" s="150"/>
      <c r="M678" s="150"/>
      <c r="N678" s="150"/>
    </row>
    <row r="679" spans="2:14" x14ac:dyDescent="0.3">
      <c r="B679" s="410" t="s">
        <v>3678</v>
      </c>
      <c r="C679" s="12" t="s">
        <v>2441</v>
      </c>
      <c r="D679" t="s">
        <v>3698</v>
      </c>
      <c r="E679" s="12"/>
      <c r="F679" s="412" t="s">
        <v>1776</v>
      </c>
      <c r="G679" s="11"/>
      <c r="H679" s="413">
        <v>0</v>
      </c>
      <c r="I679" s="150"/>
      <c r="J679" s="150"/>
      <c r="K679" s="150"/>
      <c r="L679" s="150"/>
      <c r="M679" s="150"/>
      <c r="N679" s="150"/>
    </row>
    <row r="680" spans="2:14" x14ac:dyDescent="0.3">
      <c r="B680" s="410" t="s">
        <v>3678</v>
      </c>
      <c r="C680" s="12" t="s">
        <v>2442</v>
      </c>
      <c r="D680" t="s">
        <v>3699</v>
      </c>
      <c r="E680" s="12"/>
      <c r="F680" s="412" t="s">
        <v>1776</v>
      </c>
      <c r="G680" s="11"/>
      <c r="H680" s="413">
        <v>0</v>
      </c>
      <c r="I680" s="150"/>
      <c r="J680" s="150"/>
      <c r="K680" s="150"/>
      <c r="L680" s="150"/>
      <c r="M680" s="150"/>
      <c r="N680" s="150"/>
    </row>
    <row r="681" spans="2:14" x14ac:dyDescent="0.3">
      <c r="B681" s="410" t="s">
        <v>3678</v>
      </c>
      <c r="C681" s="12" t="s">
        <v>2443</v>
      </c>
      <c r="D681" t="s">
        <v>3700</v>
      </c>
      <c r="E681" s="12"/>
      <c r="F681" s="412" t="s">
        <v>1776</v>
      </c>
      <c r="G681" s="11"/>
      <c r="H681" s="413">
        <v>0</v>
      </c>
      <c r="I681" s="150"/>
      <c r="J681" s="150"/>
      <c r="K681" s="150"/>
      <c r="L681" s="150"/>
      <c r="M681" s="150"/>
      <c r="N681" s="150"/>
    </row>
    <row r="682" spans="2:14" x14ac:dyDescent="0.3">
      <c r="B682" s="410" t="s">
        <v>3678</v>
      </c>
      <c r="C682" s="12" t="s">
        <v>2444</v>
      </c>
      <c r="D682" t="s">
        <v>3701</v>
      </c>
      <c r="E682" s="12"/>
      <c r="F682" s="412" t="s">
        <v>1776</v>
      </c>
      <c r="G682" s="11"/>
      <c r="H682" s="413">
        <v>0</v>
      </c>
      <c r="I682" s="150"/>
      <c r="J682" s="150"/>
      <c r="K682" s="150"/>
      <c r="L682" s="150"/>
      <c r="M682" s="150"/>
      <c r="N682" s="150"/>
    </row>
    <row r="683" spans="2:14" x14ac:dyDescent="0.3">
      <c r="B683" s="410" t="s">
        <v>3678</v>
      </c>
      <c r="C683" s="221" t="s">
        <v>2445</v>
      </c>
      <c r="D683" t="s">
        <v>3702</v>
      </c>
      <c r="E683" s="12"/>
      <c r="F683" s="412" t="s">
        <v>1776</v>
      </c>
      <c r="G683" s="11"/>
      <c r="H683" s="413">
        <v>0</v>
      </c>
      <c r="I683" s="150"/>
      <c r="J683" s="150"/>
      <c r="K683" s="150"/>
      <c r="L683" s="150"/>
      <c r="M683" s="150"/>
      <c r="N683" s="150"/>
    </row>
    <row r="684" spans="2:14" x14ac:dyDescent="0.3">
      <c r="B684" s="410" t="s">
        <v>3678</v>
      </c>
      <c r="C684" s="221" t="s">
        <v>2446</v>
      </c>
      <c r="D684" t="s">
        <v>3703</v>
      </c>
      <c r="E684" s="12"/>
      <c r="F684" s="412" t="s">
        <v>1776</v>
      </c>
      <c r="G684" s="11"/>
      <c r="H684" s="413">
        <v>0</v>
      </c>
      <c r="I684" s="150"/>
      <c r="J684" s="150"/>
      <c r="K684" s="150"/>
      <c r="L684" s="150"/>
      <c r="M684" s="150"/>
      <c r="N684" s="150"/>
    </row>
    <row r="685" spans="2:14" x14ac:dyDescent="0.3">
      <c r="B685" s="410" t="s">
        <v>3678</v>
      </c>
      <c r="C685" s="221" t="s">
        <v>2447</v>
      </c>
      <c r="D685" t="s">
        <v>3704</v>
      </c>
      <c r="E685" s="12"/>
      <c r="F685" s="412" t="s">
        <v>1776</v>
      </c>
      <c r="G685" s="11"/>
      <c r="H685" s="413">
        <v>0</v>
      </c>
      <c r="I685" s="150"/>
      <c r="J685" s="150"/>
      <c r="K685" s="150"/>
      <c r="L685" s="150"/>
      <c r="M685" s="150"/>
      <c r="N685" s="150"/>
    </row>
    <row r="686" spans="2:14" x14ac:dyDescent="0.3">
      <c r="B686" s="410" t="s">
        <v>3678</v>
      </c>
      <c r="C686" s="12" t="s">
        <v>2448</v>
      </c>
      <c r="D686" t="s">
        <v>3705</v>
      </c>
      <c r="E686" s="12"/>
      <c r="F686" s="412" t="s">
        <v>1776</v>
      </c>
      <c r="G686" s="11"/>
      <c r="H686" s="413">
        <v>0</v>
      </c>
      <c r="I686" s="150"/>
      <c r="J686" s="150"/>
      <c r="K686" s="150"/>
      <c r="L686" s="150"/>
      <c r="M686" s="150"/>
      <c r="N686" s="150"/>
    </row>
    <row r="687" spans="2:14" x14ac:dyDescent="0.3">
      <c r="B687" s="410" t="s">
        <v>3678</v>
      </c>
      <c r="C687" s="12" t="s">
        <v>2449</v>
      </c>
      <c r="D687" t="s">
        <v>3706</v>
      </c>
      <c r="E687" s="12"/>
      <c r="F687" s="412" t="s">
        <v>1776</v>
      </c>
      <c r="G687" s="11"/>
      <c r="H687" s="413">
        <v>0</v>
      </c>
      <c r="I687" s="150"/>
      <c r="J687" s="150"/>
      <c r="K687" s="150"/>
      <c r="L687" s="150"/>
      <c r="M687" s="150"/>
      <c r="N687" s="150"/>
    </row>
    <row r="688" spans="2:14" x14ac:dyDescent="0.3">
      <c r="B688" s="410" t="s">
        <v>3678</v>
      </c>
      <c r="C688" s="12" t="s">
        <v>2450</v>
      </c>
      <c r="D688" t="s">
        <v>3707</v>
      </c>
      <c r="E688" s="12"/>
      <c r="F688" s="412" t="s">
        <v>1776</v>
      </c>
      <c r="G688" s="11"/>
      <c r="H688" s="413">
        <v>0</v>
      </c>
      <c r="I688" s="150"/>
      <c r="J688" s="150"/>
      <c r="K688" s="150"/>
      <c r="L688" s="150"/>
      <c r="M688" s="150"/>
      <c r="N688" s="150"/>
    </row>
    <row r="689" spans="2:14" x14ac:dyDescent="0.3">
      <c r="B689" s="410" t="s">
        <v>3678</v>
      </c>
      <c r="C689" s="12" t="s">
        <v>2451</v>
      </c>
      <c r="D689" t="s">
        <v>3708</v>
      </c>
      <c r="E689" s="12"/>
      <c r="F689" s="412" t="s">
        <v>1776</v>
      </c>
      <c r="G689" s="11"/>
      <c r="H689" s="413">
        <v>0</v>
      </c>
      <c r="I689" s="150"/>
      <c r="J689" s="150"/>
      <c r="K689" s="150"/>
      <c r="L689" s="150"/>
      <c r="M689" s="150"/>
      <c r="N689" s="150"/>
    </row>
    <row r="690" spans="2:14" x14ac:dyDescent="0.3">
      <c r="B690" s="410" t="s">
        <v>3678</v>
      </c>
      <c r="C690" s="12" t="s">
        <v>2452</v>
      </c>
      <c r="D690" t="s">
        <v>3709</v>
      </c>
      <c r="E690" s="12"/>
      <c r="F690" s="412" t="s">
        <v>1775</v>
      </c>
      <c r="G690" s="11"/>
      <c r="H690" s="413">
        <v>0</v>
      </c>
      <c r="I690" s="150"/>
      <c r="J690" s="150"/>
      <c r="K690" s="150"/>
      <c r="L690" s="150"/>
      <c r="M690" s="150"/>
      <c r="N690" s="150"/>
    </row>
    <row r="691" spans="2:14" x14ac:dyDescent="0.3">
      <c r="B691" s="410" t="s">
        <v>3678</v>
      </c>
      <c r="C691" s="12" t="s">
        <v>2453</v>
      </c>
      <c r="D691" t="s">
        <v>3710</v>
      </c>
      <c r="E691" s="12"/>
      <c r="F691" s="412" t="s">
        <v>1775</v>
      </c>
      <c r="G691" s="11"/>
      <c r="H691" s="413">
        <v>0</v>
      </c>
      <c r="I691" s="150"/>
      <c r="J691" s="150"/>
      <c r="K691" s="150"/>
      <c r="L691" s="150"/>
      <c r="M691" s="150"/>
      <c r="N691" s="150"/>
    </row>
    <row r="692" spans="2:14" x14ac:dyDescent="0.3">
      <c r="B692" s="410" t="s">
        <v>3678</v>
      </c>
      <c r="C692" s="221" t="s">
        <v>2454</v>
      </c>
      <c r="D692" t="s">
        <v>3711</v>
      </c>
      <c r="E692" s="12"/>
      <c r="F692" s="412" t="s">
        <v>1776</v>
      </c>
      <c r="G692" s="11"/>
      <c r="H692" s="413">
        <v>0</v>
      </c>
      <c r="I692" s="150"/>
      <c r="J692" s="150"/>
      <c r="K692" s="150"/>
      <c r="L692" s="150"/>
      <c r="M692" s="150"/>
      <c r="N692" s="150"/>
    </row>
    <row r="693" spans="2:14" x14ac:dyDescent="0.3">
      <c r="B693" s="410" t="s">
        <v>3678</v>
      </c>
      <c r="C693" s="221" t="s">
        <v>2455</v>
      </c>
      <c r="D693" t="s">
        <v>3712</v>
      </c>
      <c r="E693" s="12"/>
      <c r="F693" s="412" t="s">
        <v>1776</v>
      </c>
      <c r="G693" s="11"/>
      <c r="H693" s="413">
        <v>0</v>
      </c>
      <c r="I693" s="150"/>
      <c r="J693" s="150"/>
      <c r="K693" s="150"/>
      <c r="L693" s="150"/>
      <c r="M693" s="150"/>
      <c r="N693" s="150"/>
    </row>
    <row r="694" spans="2:14" x14ac:dyDescent="0.3">
      <c r="B694" s="410" t="s">
        <v>3678</v>
      </c>
      <c r="C694" s="221" t="s">
        <v>2456</v>
      </c>
      <c r="D694" t="s">
        <v>3713</v>
      </c>
      <c r="E694" s="12"/>
      <c r="F694" s="412" t="s">
        <v>1776</v>
      </c>
      <c r="G694" s="11"/>
      <c r="H694" s="413">
        <v>0</v>
      </c>
      <c r="I694" s="150"/>
      <c r="J694" s="150"/>
      <c r="K694" s="150"/>
      <c r="L694" s="150"/>
      <c r="M694" s="150"/>
      <c r="N694" s="150"/>
    </row>
    <row r="695" spans="2:14" x14ac:dyDescent="0.3">
      <c r="B695" s="410" t="s">
        <v>3678</v>
      </c>
      <c r="C695" s="12" t="s">
        <v>2457</v>
      </c>
      <c r="D695" t="s">
        <v>3714</v>
      </c>
      <c r="E695" s="12"/>
      <c r="F695" s="412" t="s">
        <v>1776</v>
      </c>
      <c r="G695" s="11"/>
      <c r="H695" s="413">
        <v>0</v>
      </c>
      <c r="I695" s="150"/>
      <c r="J695" s="150"/>
      <c r="K695" s="150"/>
      <c r="L695" s="150"/>
      <c r="M695" s="150"/>
      <c r="N695" s="150"/>
    </row>
    <row r="696" spans="2:14" x14ac:dyDescent="0.3">
      <c r="B696" s="410" t="s">
        <v>3678</v>
      </c>
      <c r="C696" s="12" t="s">
        <v>2458</v>
      </c>
      <c r="D696" t="s">
        <v>3715</v>
      </c>
      <c r="E696" s="12"/>
      <c r="F696" s="412" t="s">
        <v>1776</v>
      </c>
      <c r="G696" s="11"/>
      <c r="H696" s="413">
        <v>0</v>
      </c>
      <c r="I696" s="150"/>
      <c r="J696" s="150"/>
      <c r="K696" s="150"/>
      <c r="L696" s="150"/>
      <c r="M696" s="150"/>
      <c r="N696" s="150"/>
    </row>
    <row r="697" spans="2:14" x14ac:dyDescent="0.3">
      <c r="B697" s="410" t="s">
        <v>3716</v>
      </c>
      <c r="C697" t="s">
        <v>3211</v>
      </c>
      <c r="D697" t="s">
        <v>3717</v>
      </c>
      <c r="E697" s="12"/>
      <c r="F697" s="412" t="s">
        <v>1776</v>
      </c>
      <c r="G697" s="11"/>
      <c r="H697" s="413">
        <v>0</v>
      </c>
      <c r="I697" s="150"/>
      <c r="J697" s="150"/>
      <c r="K697" s="150"/>
      <c r="L697" s="150"/>
      <c r="M697" s="150"/>
      <c r="N697" s="150"/>
    </row>
    <row r="698" spans="2:14" x14ac:dyDescent="0.3">
      <c r="B698" s="410" t="s">
        <v>3716</v>
      </c>
      <c r="C698" t="s">
        <v>3212</v>
      </c>
      <c r="D698" t="s">
        <v>3718</v>
      </c>
      <c r="E698" s="12"/>
      <c r="F698" s="412" t="s">
        <v>1776</v>
      </c>
      <c r="G698" s="11"/>
      <c r="H698" s="413">
        <v>0</v>
      </c>
      <c r="I698" s="150"/>
      <c r="J698" s="150"/>
      <c r="K698" s="150"/>
      <c r="L698" s="150"/>
      <c r="M698" s="150"/>
      <c r="N698" s="150"/>
    </row>
    <row r="699" spans="2:14" x14ac:dyDescent="0.3">
      <c r="B699" s="410" t="s">
        <v>3716</v>
      </c>
      <c r="C699" t="s">
        <v>3213</v>
      </c>
      <c r="D699" t="s">
        <v>3719</v>
      </c>
      <c r="E699" s="12"/>
      <c r="F699" s="412" t="s">
        <v>1776</v>
      </c>
      <c r="G699" s="11"/>
      <c r="H699" s="413">
        <v>0</v>
      </c>
      <c r="I699" s="150"/>
      <c r="J699" s="150"/>
      <c r="K699" s="150"/>
      <c r="L699" s="150"/>
      <c r="M699" s="150"/>
      <c r="N699" s="150"/>
    </row>
    <row r="700" spans="2:14" x14ac:dyDescent="0.3">
      <c r="B700" s="410" t="s">
        <v>3716</v>
      </c>
      <c r="C700" t="s">
        <v>3214</v>
      </c>
      <c r="D700" t="s">
        <v>3720</v>
      </c>
      <c r="E700" s="12"/>
      <c r="F700" s="412" t="s">
        <v>1776</v>
      </c>
      <c r="G700" s="11"/>
      <c r="H700" s="413">
        <v>0</v>
      </c>
      <c r="I700" s="150"/>
      <c r="J700" s="150"/>
      <c r="K700" s="150"/>
      <c r="L700" s="150"/>
      <c r="M700" s="150"/>
      <c r="N700" s="150"/>
    </row>
    <row r="701" spans="2:14" x14ac:dyDescent="0.3">
      <c r="B701" s="410" t="s">
        <v>3716</v>
      </c>
      <c r="C701" t="s">
        <v>3215</v>
      </c>
      <c r="D701" t="s">
        <v>3721</v>
      </c>
      <c r="E701" s="12"/>
      <c r="F701" s="412" t="s">
        <v>1776</v>
      </c>
      <c r="G701" s="11"/>
      <c r="H701" s="413">
        <v>0</v>
      </c>
      <c r="I701" s="150"/>
      <c r="J701" s="150"/>
      <c r="K701" s="150"/>
      <c r="L701" s="150"/>
      <c r="M701" s="150"/>
      <c r="N701" s="150"/>
    </row>
    <row r="702" spans="2:14" x14ac:dyDescent="0.3">
      <c r="B702" s="410" t="s">
        <v>3716</v>
      </c>
      <c r="C702" t="s">
        <v>3216</v>
      </c>
      <c r="D702" t="s">
        <v>3722</v>
      </c>
      <c r="E702" s="12"/>
      <c r="F702" s="412" t="s">
        <v>1776</v>
      </c>
      <c r="G702" s="11"/>
      <c r="H702" s="413">
        <v>0</v>
      </c>
      <c r="I702" s="150"/>
      <c r="J702" s="150"/>
      <c r="K702" s="150"/>
      <c r="L702" s="150"/>
      <c r="M702" s="150"/>
      <c r="N702" s="150"/>
    </row>
    <row r="703" spans="2:14" x14ac:dyDescent="0.3">
      <c r="B703" s="410" t="s">
        <v>3716</v>
      </c>
      <c r="C703" t="s">
        <v>3217</v>
      </c>
      <c r="D703" t="s">
        <v>3723</v>
      </c>
      <c r="E703" s="12"/>
      <c r="F703" s="412" t="s">
        <v>1776</v>
      </c>
      <c r="G703" s="11"/>
      <c r="H703" s="413">
        <v>0</v>
      </c>
      <c r="I703" s="150"/>
      <c r="J703" s="150"/>
      <c r="K703" s="150"/>
      <c r="L703" s="150"/>
      <c r="M703" s="150"/>
      <c r="N703" s="150"/>
    </row>
    <row r="704" spans="2:14" x14ac:dyDescent="0.3">
      <c r="B704" s="410" t="s">
        <v>3716</v>
      </c>
      <c r="C704" t="s">
        <v>3218</v>
      </c>
      <c r="D704" t="s">
        <v>3724</v>
      </c>
      <c r="E704" s="12"/>
      <c r="F704" s="412" t="s">
        <v>1776</v>
      </c>
      <c r="G704" s="11"/>
      <c r="H704" s="413">
        <v>0</v>
      </c>
      <c r="I704" s="150"/>
      <c r="J704" s="150"/>
      <c r="K704" s="150"/>
      <c r="L704" s="150"/>
      <c r="M704" s="150"/>
      <c r="N704" s="150"/>
    </row>
    <row r="705" spans="2:14" x14ac:dyDescent="0.3">
      <c r="B705" s="410" t="s">
        <v>3716</v>
      </c>
      <c r="C705" t="s">
        <v>3219</v>
      </c>
      <c r="D705" t="s">
        <v>3725</v>
      </c>
      <c r="E705" s="12"/>
      <c r="F705" s="412" t="s">
        <v>1776</v>
      </c>
      <c r="G705" s="11"/>
      <c r="H705" s="413">
        <v>0</v>
      </c>
      <c r="I705" s="150"/>
      <c r="J705" s="150"/>
      <c r="K705" s="150"/>
      <c r="L705" s="150"/>
      <c r="M705" s="150"/>
      <c r="N705" s="150"/>
    </row>
    <row r="706" spans="2:14" x14ac:dyDescent="0.3">
      <c r="B706" s="410" t="s">
        <v>3716</v>
      </c>
      <c r="C706" t="s">
        <v>3220</v>
      </c>
      <c r="D706" t="s">
        <v>3726</v>
      </c>
      <c r="E706" s="12"/>
      <c r="F706" s="412" t="s">
        <v>1776</v>
      </c>
      <c r="G706" s="11"/>
      <c r="H706" s="413">
        <v>0</v>
      </c>
      <c r="I706" s="150"/>
      <c r="J706" s="150"/>
      <c r="K706" s="150"/>
      <c r="L706" s="150"/>
      <c r="M706" s="150"/>
      <c r="N706" s="150"/>
    </row>
    <row r="707" spans="2:14" x14ac:dyDescent="0.3">
      <c r="B707" s="410" t="s">
        <v>3716</v>
      </c>
      <c r="C707" t="s">
        <v>3221</v>
      </c>
      <c r="D707" t="s">
        <v>3727</v>
      </c>
      <c r="E707" s="12"/>
      <c r="F707" s="412" t="s">
        <v>1776</v>
      </c>
      <c r="G707" s="11"/>
      <c r="H707" s="413">
        <v>0</v>
      </c>
      <c r="I707" s="150"/>
      <c r="J707" s="150"/>
      <c r="K707" s="150"/>
      <c r="L707" s="150"/>
      <c r="M707" s="150"/>
      <c r="N707" s="150"/>
    </row>
    <row r="708" spans="2:14" x14ac:dyDescent="0.3">
      <c r="B708" s="410" t="s">
        <v>3716</v>
      </c>
      <c r="C708" t="s">
        <v>3222</v>
      </c>
      <c r="D708" t="s">
        <v>3728</v>
      </c>
      <c r="E708" s="12"/>
      <c r="F708" s="412" t="s">
        <v>1776</v>
      </c>
      <c r="G708" s="11"/>
      <c r="H708" s="413">
        <v>0</v>
      </c>
      <c r="I708" s="150"/>
      <c r="J708" s="150"/>
      <c r="K708" s="150"/>
      <c r="L708" s="150"/>
      <c r="M708" s="150"/>
      <c r="N708" s="150"/>
    </row>
    <row r="709" spans="2:14" x14ac:dyDescent="0.3">
      <c r="B709" s="410" t="s">
        <v>3716</v>
      </c>
      <c r="C709" t="s">
        <v>3223</v>
      </c>
      <c r="D709" t="s">
        <v>3729</v>
      </c>
      <c r="E709" s="12"/>
      <c r="F709" s="412" t="s">
        <v>1776</v>
      </c>
      <c r="G709" s="11"/>
      <c r="H709" s="413">
        <v>0</v>
      </c>
      <c r="I709" s="150"/>
      <c r="J709" s="150"/>
      <c r="K709" s="150"/>
      <c r="L709" s="150"/>
      <c r="M709" s="150"/>
      <c r="N709" s="150"/>
    </row>
    <row r="710" spans="2:14" x14ac:dyDescent="0.3">
      <c r="B710" s="410" t="s">
        <v>3716</v>
      </c>
      <c r="C710" t="s">
        <v>3224</v>
      </c>
      <c r="D710" t="s">
        <v>3730</v>
      </c>
      <c r="E710" s="12"/>
      <c r="F710" s="412" t="s">
        <v>1776</v>
      </c>
      <c r="G710" s="11"/>
      <c r="H710" s="413">
        <v>0</v>
      </c>
      <c r="I710" s="150"/>
      <c r="J710" s="150"/>
      <c r="K710" s="150"/>
      <c r="L710" s="150"/>
      <c r="M710" s="150"/>
      <c r="N710" s="150"/>
    </row>
    <row r="711" spans="2:14" x14ac:dyDescent="0.3">
      <c r="B711" s="410" t="s">
        <v>3716</v>
      </c>
      <c r="C711" t="s">
        <v>3225</v>
      </c>
      <c r="D711" t="s">
        <v>3731</v>
      </c>
      <c r="E711" s="12"/>
      <c r="F711" s="412" t="s">
        <v>1776</v>
      </c>
      <c r="G711" s="11"/>
      <c r="H711" s="413">
        <v>0</v>
      </c>
      <c r="I711" s="150"/>
      <c r="J711" s="150"/>
      <c r="K711" s="150"/>
      <c r="L711" s="150"/>
      <c r="M711" s="150"/>
      <c r="N711" s="150"/>
    </row>
    <row r="712" spans="2:14" x14ac:dyDescent="0.3">
      <c r="B712" s="410" t="s">
        <v>3716</v>
      </c>
      <c r="C712" t="s">
        <v>3226</v>
      </c>
      <c r="D712" t="s">
        <v>3732</v>
      </c>
      <c r="E712" s="12"/>
      <c r="F712" s="412" t="s">
        <v>1776</v>
      </c>
      <c r="G712" s="11"/>
      <c r="H712" s="413">
        <v>0</v>
      </c>
      <c r="I712" s="150"/>
      <c r="J712" s="150"/>
      <c r="K712" s="150"/>
      <c r="L712" s="150"/>
      <c r="M712" s="150"/>
      <c r="N712" s="150"/>
    </row>
    <row r="713" spans="2:14" x14ac:dyDescent="0.3">
      <c r="B713" s="410" t="s">
        <v>3716</v>
      </c>
      <c r="C713" t="s">
        <v>3227</v>
      </c>
      <c r="D713" t="s">
        <v>3733</v>
      </c>
      <c r="E713" s="12"/>
      <c r="F713" s="412" t="s">
        <v>1776</v>
      </c>
      <c r="G713" s="11"/>
      <c r="H713" s="413">
        <v>0</v>
      </c>
      <c r="I713" s="150"/>
      <c r="J713" s="150"/>
      <c r="K713" s="150"/>
      <c r="L713" s="150"/>
      <c r="M713" s="150"/>
      <c r="N713" s="150"/>
    </row>
    <row r="714" spans="2:14" x14ac:dyDescent="0.3">
      <c r="B714" s="410" t="s">
        <v>3716</v>
      </c>
      <c r="C714" t="s">
        <v>3228</v>
      </c>
      <c r="D714" t="s">
        <v>3734</v>
      </c>
      <c r="E714" s="12"/>
      <c r="F714" s="412" t="s">
        <v>1776</v>
      </c>
      <c r="G714" s="11"/>
      <c r="H714" s="413">
        <v>0</v>
      </c>
      <c r="I714" s="150"/>
      <c r="J714" s="150"/>
      <c r="K714" s="150"/>
      <c r="L714" s="150"/>
      <c r="M714" s="150"/>
      <c r="N714" s="150"/>
    </row>
    <row r="715" spans="2:14" x14ac:dyDescent="0.3">
      <c r="B715" s="410" t="s">
        <v>3716</v>
      </c>
      <c r="C715" t="s">
        <v>3229</v>
      </c>
      <c r="D715" t="s">
        <v>3735</v>
      </c>
      <c r="E715" s="12"/>
      <c r="F715" s="412" t="s">
        <v>1776</v>
      </c>
      <c r="G715" s="11"/>
      <c r="H715" s="413">
        <v>0</v>
      </c>
      <c r="I715" s="150"/>
      <c r="J715" s="150"/>
      <c r="K715" s="150"/>
      <c r="L715" s="150"/>
      <c r="M715" s="150"/>
      <c r="N715" s="150"/>
    </row>
    <row r="716" spans="2:14" x14ac:dyDescent="0.3">
      <c r="B716" s="410" t="s">
        <v>3716</v>
      </c>
      <c r="C716" t="s">
        <v>3230</v>
      </c>
      <c r="D716" t="s">
        <v>3736</v>
      </c>
      <c r="E716" s="12"/>
      <c r="F716" s="412" t="s">
        <v>1776</v>
      </c>
      <c r="G716" s="11"/>
      <c r="H716" s="413">
        <v>0</v>
      </c>
      <c r="I716" s="150"/>
      <c r="J716" s="150"/>
      <c r="K716" s="150"/>
      <c r="L716" s="150"/>
      <c r="M716" s="150"/>
      <c r="N716" s="150"/>
    </row>
    <row r="717" spans="2:14" x14ac:dyDescent="0.3">
      <c r="B717" s="410" t="s">
        <v>3716</v>
      </c>
      <c r="C717" t="s">
        <v>3231</v>
      </c>
      <c r="D717" t="s">
        <v>3737</v>
      </c>
      <c r="E717" s="12"/>
      <c r="F717" s="412" t="s">
        <v>1776</v>
      </c>
      <c r="G717" s="11"/>
      <c r="H717" s="413">
        <v>0</v>
      </c>
      <c r="I717" s="150"/>
      <c r="J717" s="150"/>
      <c r="K717" s="150"/>
      <c r="L717" s="150"/>
      <c r="M717" s="150"/>
      <c r="N717" s="150"/>
    </row>
    <row r="718" spans="2:14" x14ac:dyDescent="0.3">
      <c r="B718" s="410" t="s">
        <v>3716</v>
      </c>
      <c r="C718" t="s">
        <v>3232</v>
      </c>
      <c r="D718" t="s">
        <v>3738</v>
      </c>
      <c r="E718" s="12"/>
      <c r="F718" s="412" t="s">
        <v>1776</v>
      </c>
      <c r="G718" s="11"/>
      <c r="H718" s="413">
        <v>0</v>
      </c>
      <c r="I718" s="150"/>
      <c r="J718" s="150"/>
      <c r="K718" s="150"/>
      <c r="L718" s="150"/>
      <c r="M718" s="150"/>
      <c r="N718" s="150"/>
    </row>
    <row r="719" spans="2:14" x14ac:dyDescent="0.3">
      <c r="B719" s="418" t="s">
        <v>3739</v>
      </c>
      <c r="C719" s="221" t="s">
        <v>2460</v>
      </c>
      <c r="D719" t="s">
        <v>3740</v>
      </c>
      <c r="E719" s="12"/>
      <c r="F719" s="412" t="s">
        <v>1775</v>
      </c>
      <c r="G719" s="11"/>
      <c r="H719" s="413">
        <v>0</v>
      </c>
      <c r="I719" s="150"/>
      <c r="J719" s="150"/>
      <c r="K719" s="150"/>
      <c r="L719" s="150"/>
      <c r="M719" s="150"/>
      <c r="N719" s="150"/>
    </row>
    <row r="720" spans="2:14" x14ac:dyDescent="0.3">
      <c r="B720" s="418" t="s">
        <v>3739</v>
      </c>
      <c r="C720" s="221" t="s">
        <v>2461</v>
      </c>
      <c r="D720" t="s">
        <v>3741</v>
      </c>
      <c r="E720" s="12"/>
      <c r="F720" s="412" t="s">
        <v>1776</v>
      </c>
      <c r="G720" s="11"/>
      <c r="H720" s="413">
        <v>0</v>
      </c>
      <c r="I720" s="150"/>
      <c r="J720" s="150"/>
      <c r="K720" s="150"/>
      <c r="L720" s="150"/>
      <c r="M720" s="150"/>
      <c r="N720" s="150"/>
    </row>
    <row r="721" spans="2:14" x14ac:dyDescent="0.3">
      <c r="B721" s="418" t="s">
        <v>3739</v>
      </c>
      <c r="C721" s="221" t="s">
        <v>2462</v>
      </c>
      <c r="D721" t="s">
        <v>3742</v>
      </c>
      <c r="E721" s="12"/>
      <c r="F721" s="412" t="s">
        <v>1776</v>
      </c>
      <c r="G721" s="11"/>
      <c r="H721" s="413">
        <v>0</v>
      </c>
      <c r="I721" s="150"/>
      <c r="J721" s="150"/>
      <c r="K721" s="150"/>
      <c r="L721" s="150"/>
      <c r="M721" s="150"/>
      <c r="N721" s="150"/>
    </row>
    <row r="722" spans="2:14" x14ac:dyDescent="0.3">
      <c r="B722" s="418" t="s">
        <v>3739</v>
      </c>
      <c r="C722" s="221" t="s">
        <v>2463</v>
      </c>
      <c r="D722" t="s">
        <v>3743</v>
      </c>
      <c r="E722" s="12"/>
      <c r="F722" s="412" t="s">
        <v>1775</v>
      </c>
      <c r="G722" s="11"/>
      <c r="H722" s="413">
        <v>0</v>
      </c>
      <c r="I722" s="150"/>
      <c r="J722" s="150"/>
      <c r="K722" s="150"/>
      <c r="L722" s="150"/>
      <c r="M722" s="150"/>
      <c r="N722" s="150"/>
    </row>
    <row r="723" spans="2:14" x14ac:dyDescent="0.3">
      <c r="B723" s="418" t="s">
        <v>3739</v>
      </c>
      <c r="C723" s="221" t="s">
        <v>2464</v>
      </c>
      <c r="D723" t="s">
        <v>3744</v>
      </c>
      <c r="E723" s="12"/>
      <c r="F723" s="412" t="s">
        <v>1775</v>
      </c>
      <c r="G723" s="11"/>
      <c r="H723" s="413">
        <v>0</v>
      </c>
      <c r="I723" s="150"/>
      <c r="J723" s="150"/>
      <c r="K723" s="150"/>
      <c r="L723" s="150"/>
      <c r="M723" s="150"/>
      <c r="N723" s="150"/>
    </row>
    <row r="724" spans="2:14" x14ac:dyDescent="0.3">
      <c r="B724" s="418" t="s">
        <v>3739</v>
      </c>
      <c r="C724" s="221" t="s">
        <v>2465</v>
      </c>
      <c r="D724" t="s">
        <v>3745</v>
      </c>
      <c r="E724" s="12"/>
      <c r="F724" s="412" t="s">
        <v>1775</v>
      </c>
      <c r="G724" s="11"/>
      <c r="H724" s="413">
        <v>0</v>
      </c>
      <c r="I724" s="150"/>
      <c r="J724" s="150"/>
      <c r="K724" s="150"/>
      <c r="L724" s="150"/>
      <c r="M724" s="150"/>
      <c r="N724" s="150"/>
    </row>
    <row r="725" spans="2:14" x14ac:dyDescent="0.3">
      <c r="B725" s="418" t="s">
        <v>3739</v>
      </c>
      <c r="C725" s="221" t="s">
        <v>2466</v>
      </c>
      <c r="D725" t="s">
        <v>3746</v>
      </c>
      <c r="E725" s="12"/>
      <c r="F725" s="412" t="s">
        <v>1775</v>
      </c>
      <c r="G725" s="11"/>
      <c r="H725" s="413">
        <v>0</v>
      </c>
      <c r="I725" s="150"/>
      <c r="J725" s="150"/>
      <c r="K725" s="150"/>
      <c r="L725" s="150"/>
      <c r="M725" s="150"/>
      <c r="N725" s="150"/>
    </row>
    <row r="726" spans="2:14" x14ac:dyDescent="0.3">
      <c r="B726" s="418" t="s">
        <v>3739</v>
      </c>
      <c r="C726" s="221" t="s">
        <v>2467</v>
      </c>
      <c r="D726" t="s">
        <v>3747</v>
      </c>
      <c r="E726" s="12"/>
      <c r="F726" s="412" t="s">
        <v>1776</v>
      </c>
      <c r="G726" s="11"/>
      <c r="H726" s="413">
        <v>0</v>
      </c>
      <c r="I726" s="150"/>
      <c r="J726" s="150"/>
      <c r="K726" s="150"/>
      <c r="L726" s="150"/>
      <c r="M726" s="150"/>
      <c r="N726" s="150"/>
    </row>
    <row r="727" spans="2:14" x14ac:dyDescent="0.3">
      <c r="B727" s="418" t="s">
        <v>3739</v>
      </c>
      <c r="C727" s="221" t="s">
        <v>2468</v>
      </c>
      <c r="D727" t="s">
        <v>3748</v>
      </c>
      <c r="E727" s="12"/>
      <c r="F727" s="412" t="s">
        <v>1776</v>
      </c>
      <c r="G727" s="11"/>
      <c r="H727" s="413">
        <v>0</v>
      </c>
      <c r="I727" s="150"/>
      <c r="J727" s="150"/>
      <c r="K727" s="150"/>
      <c r="L727" s="150"/>
      <c r="M727" s="150"/>
      <c r="N727" s="150"/>
    </row>
    <row r="728" spans="2:14" x14ac:dyDescent="0.3">
      <c r="B728" s="418" t="s">
        <v>3739</v>
      </c>
      <c r="C728" s="221" t="s">
        <v>2469</v>
      </c>
      <c r="D728" t="s">
        <v>3749</v>
      </c>
      <c r="E728" s="12"/>
      <c r="F728" s="412" t="s">
        <v>1775</v>
      </c>
      <c r="G728" s="11"/>
      <c r="H728" s="413">
        <v>0</v>
      </c>
      <c r="I728" s="150"/>
      <c r="J728" s="150"/>
      <c r="K728" s="150"/>
      <c r="L728" s="150"/>
      <c r="M728" s="150"/>
      <c r="N728" s="150"/>
    </row>
    <row r="729" spans="2:14" x14ac:dyDescent="0.3">
      <c r="B729" s="418" t="s">
        <v>3739</v>
      </c>
      <c r="C729" s="221" t="s">
        <v>2470</v>
      </c>
      <c r="D729" t="s">
        <v>3750</v>
      </c>
      <c r="E729" s="12"/>
      <c r="F729" s="412" t="s">
        <v>1775</v>
      </c>
      <c r="G729" s="11"/>
      <c r="H729" s="413">
        <v>0</v>
      </c>
      <c r="I729" s="150"/>
      <c r="J729" s="150"/>
      <c r="K729" s="150"/>
      <c r="L729" s="150"/>
      <c r="M729" s="150"/>
      <c r="N729" s="150"/>
    </row>
    <row r="730" spans="2:14" x14ac:dyDescent="0.3">
      <c r="B730" s="418" t="s">
        <v>3739</v>
      </c>
      <c r="C730" s="221" t="s">
        <v>2471</v>
      </c>
      <c r="D730" t="s">
        <v>3751</v>
      </c>
      <c r="E730" s="12"/>
      <c r="F730" s="412" t="s">
        <v>1775</v>
      </c>
      <c r="G730" s="11"/>
      <c r="H730" s="413">
        <v>0</v>
      </c>
      <c r="I730" s="150"/>
      <c r="J730" s="150"/>
      <c r="K730" s="150"/>
      <c r="L730" s="150"/>
      <c r="M730" s="150"/>
      <c r="N730" s="150"/>
    </row>
    <row r="731" spans="2:14" x14ac:dyDescent="0.3">
      <c r="B731" s="418" t="s">
        <v>3739</v>
      </c>
      <c r="C731" s="221" t="s">
        <v>2472</v>
      </c>
      <c r="D731" t="s">
        <v>3752</v>
      </c>
      <c r="E731" s="12"/>
      <c r="F731" s="412" t="s">
        <v>1775</v>
      </c>
      <c r="G731" s="11"/>
      <c r="H731" s="413">
        <v>0</v>
      </c>
      <c r="I731" s="150"/>
      <c r="J731" s="150"/>
      <c r="K731" s="150"/>
      <c r="L731" s="150"/>
      <c r="M731" s="150"/>
      <c r="N731" s="150"/>
    </row>
    <row r="732" spans="2:14" x14ac:dyDescent="0.3">
      <c r="B732" s="418" t="s">
        <v>3739</v>
      </c>
      <c r="C732" s="221" t="s">
        <v>2473</v>
      </c>
      <c r="D732" t="s">
        <v>3753</v>
      </c>
      <c r="E732" s="12"/>
      <c r="F732" s="412" t="s">
        <v>1776</v>
      </c>
      <c r="G732" s="11"/>
      <c r="H732" s="413">
        <v>0</v>
      </c>
      <c r="I732" s="150"/>
      <c r="J732" s="150"/>
      <c r="K732" s="150"/>
      <c r="L732" s="150"/>
      <c r="M732" s="150"/>
      <c r="N732" s="150"/>
    </row>
    <row r="733" spans="2:14" x14ac:dyDescent="0.3">
      <c r="B733" s="418" t="s">
        <v>3739</v>
      </c>
      <c r="C733" s="221" t="s">
        <v>2474</v>
      </c>
      <c r="D733" t="s">
        <v>3754</v>
      </c>
      <c r="E733" s="12"/>
      <c r="F733" s="412" t="s">
        <v>1776</v>
      </c>
      <c r="G733" s="11"/>
      <c r="H733" s="413">
        <v>0</v>
      </c>
      <c r="I733" s="150"/>
      <c r="J733" s="150"/>
      <c r="K733" s="150"/>
      <c r="L733" s="150"/>
      <c r="M733" s="150"/>
      <c r="N733" s="150"/>
    </row>
    <row r="734" spans="2:14" x14ac:dyDescent="0.3">
      <c r="B734" s="418" t="s">
        <v>3739</v>
      </c>
      <c r="C734" s="221" t="s">
        <v>2475</v>
      </c>
      <c r="D734" t="s">
        <v>3755</v>
      </c>
      <c r="E734" s="12"/>
      <c r="F734" s="412" t="s">
        <v>1775</v>
      </c>
      <c r="G734" s="11"/>
      <c r="H734" s="413">
        <v>0</v>
      </c>
      <c r="I734" s="150"/>
      <c r="J734" s="150"/>
      <c r="K734" s="150"/>
      <c r="L734" s="150"/>
      <c r="M734" s="150"/>
      <c r="N734" s="150"/>
    </row>
    <row r="735" spans="2:14" x14ac:dyDescent="0.3">
      <c r="B735" s="418" t="s">
        <v>3739</v>
      </c>
      <c r="C735" s="221" t="s">
        <v>2476</v>
      </c>
      <c r="D735" t="s">
        <v>3756</v>
      </c>
      <c r="E735" s="12"/>
      <c r="F735" s="412" t="s">
        <v>1775</v>
      </c>
      <c r="G735" s="11"/>
      <c r="H735" s="413">
        <v>0</v>
      </c>
      <c r="I735" s="150"/>
      <c r="J735" s="150"/>
      <c r="K735" s="150"/>
      <c r="L735" s="150"/>
      <c r="M735" s="150"/>
      <c r="N735" s="150"/>
    </row>
    <row r="736" spans="2:14" x14ac:dyDescent="0.3">
      <c r="B736" s="418" t="s">
        <v>3739</v>
      </c>
      <c r="C736" s="221" t="s">
        <v>2477</v>
      </c>
      <c r="D736" t="s">
        <v>3757</v>
      </c>
      <c r="E736" s="12"/>
      <c r="F736" s="412" t="s">
        <v>1775</v>
      </c>
      <c r="G736" s="11"/>
      <c r="H736" s="413">
        <v>0</v>
      </c>
      <c r="I736" s="150"/>
      <c r="J736" s="150"/>
      <c r="K736" s="150"/>
      <c r="L736" s="150"/>
      <c r="M736" s="150"/>
      <c r="N736" s="150"/>
    </row>
    <row r="737" spans="2:14" x14ac:dyDescent="0.3">
      <c r="B737" s="418" t="s">
        <v>3739</v>
      </c>
      <c r="C737" s="221" t="s">
        <v>2478</v>
      </c>
      <c r="D737" t="s">
        <v>3758</v>
      </c>
      <c r="E737" s="12"/>
      <c r="F737" s="412" t="s">
        <v>1775</v>
      </c>
      <c r="G737" s="11"/>
      <c r="H737" s="413">
        <v>0</v>
      </c>
      <c r="I737" s="150"/>
      <c r="J737" s="150"/>
      <c r="K737" s="150"/>
      <c r="L737" s="150"/>
      <c r="M737" s="150"/>
      <c r="N737" s="150"/>
    </row>
    <row r="738" spans="2:14" x14ac:dyDescent="0.3">
      <c r="B738" s="418" t="s">
        <v>3739</v>
      </c>
      <c r="C738" s="221" t="s">
        <v>2479</v>
      </c>
      <c r="D738" t="s">
        <v>3759</v>
      </c>
      <c r="E738" s="12"/>
      <c r="F738" s="412" t="s">
        <v>1776</v>
      </c>
      <c r="G738" s="11"/>
      <c r="H738" s="413">
        <v>0</v>
      </c>
      <c r="I738" s="150"/>
      <c r="J738" s="150"/>
      <c r="K738" s="150"/>
      <c r="L738" s="150"/>
      <c r="M738" s="150"/>
      <c r="N738" s="150"/>
    </row>
    <row r="739" spans="2:14" x14ac:dyDescent="0.3">
      <c r="B739" s="418" t="s">
        <v>3739</v>
      </c>
      <c r="C739" s="221" t="s">
        <v>2480</v>
      </c>
      <c r="D739" t="s">
        <v>3760</v>
      </c>
      <c r="E739" s="12"/>
      <c r="F739" s="412" t="s">
        <v>1776</v>
      </c>
      <c r="G739" s="11"/>
      <c r="H739" s="413">
        <v>0</v>
      </c>
      <c r="I739" s="150"/>
      <c r="J739" s="150"/>
      <c r="K739" s="150"/>
      <c r="L739" s="150"/>
      <c r="M739" s="150"/>
      <c r="N739" s="150"/>
    </row>
    <row r="740" spans="2:14" x14ac:dyDescent="0.3">
      <c r="B740" s="418" t="s">
        <v>3739</v>
      </c>
      <c r="C740" s="221" t="s">
        <v>2481</v>
      </c>
      <c r="D740" t="s">
        <v>3761</v>
      </c>
      <c r="E740" s="12"/>
      <c r="F740" s="412" t="s">
        <v>1775</v>
      </c>
      <c r="G740" s="11"/>
      <c r="H740" s="413">
        <v>0</v>
      </c>
      <c r="I740" s="150"/>
      <c r="J740" s="150"/>
      <c r="K740" s="150"/>
      <c r="L740" s="150"/>
      <c r="M740" s="150"/>
      <c r="N740" s="150"/>
    </row>
    <row r="741" spans="2:14" x14ac:dyDescent="0.3">
      <c r="B741" s="418" t="s">
        <v>3739</v>
      </c>
      <c r="C741" s="221" t="s">
        <v>2482</v>
      </c>
      <c r="D741" t="s">
        <v>3762</v>
      </c>
      <c r="E741" s="411"/>
      <c r="F741" s="412" t="s">
        <v>1775</v>
      </c>
      <c r="G741" s="11"/>
      <c r="H741" s="413">
        <v>0</v>
      </c>
      <c r="I741" s="150"/>
      <c r="J741" s="150"/>
      <c r="K741" s="150"/>
      <c r="L741" s="150"/>
      <c r="M741" s="150"/>
      <c r="N741" s="150"/>
    </row>
    <row r="742" spans="2:14" x14ac:dyDescent="0.3">
      <c r="B742" s="418" t="s">
        <v>3739</v>
      </c>
      <c r="C742" s="221" t="s">
        <v>2483</v>
      </c>
      <c r="D742" t="s">
        <v>3763</v>
      </c>
      <c r="E742" s="411"/>
      <c r="F742" s="412" t="s">
        <v>1775</v>
      </c>
      <c r="G742" s="11"/>
      <c r="H742" s="341">
        <v>0</v>
      </c>
      <c r="I742" s="150"/>
      <c r="J742" s="150"/>
      <c r="K742" s="150"/>
      <c r="L742" s="150"/>
      <c r="M742" s="150"/>
      <c r="N742" s="150"/>
    </row>
    <row r="743" spans="2:14" x14ac:dyDescent="0.3">
      <c r="B743" s="418" t="s">
        <v>4192</v>
      </c>
      <c r="C743" s="12" t="s">
        <v>2485</v>
      </c>
      <c r="D743" t="s">
        <v>3764</v>
      </c>
      <c r="E743" s="411"/>
      <c r="F743" s="409" t="s">
        <v>1775</v>
      </c>
      <c r="G743" s="337"/>
      <c r="H743" s="341">
        <v>0</v>
      </c>
      <c r="I743"/>
      <c r="J743"/>
      <c r="K743"/>
      <c r="L743" s="150"/>
      <c r="M743"/>
      <c r="N743" s="150"/>
    </row>
    <row r="744" spans="2:14" x14ac:dyDescent="0.3">
      <c r="B744" s="418" t="s">
        <v>4192</v>
      </c>
      <c r="C744" s="12" t="s">
        <v>2486</v>
      </c>
      <c r="D744" t="s">
        <v>3765</v>
      </c>
      <c r="E744" s="411"/>
      <c r="F744" s="409" t="s">
        <v>1775</v>
      </c>
      <c r="G744" s="337"/>
      <c r="H744" s="341">
        <v>0</v>
      </c>
      <c r="I744"/>
      <c r="J744"/>
      <c r="K744"/>
      <c r="L744" s="150"/>
      <c r="M744"/>
      <c r="N744" s="150"/>
    </row>
    <row r="745" spans="2:14" x14ac:dyDescent="0.3">
      <c r="B745" s="418" t="s">
        <v>4192</v>
      </c>
      <c r="C745" s="12" t="s">
        <v>2487</v>
      </c>
      <c r="D745" t="s">
        <v>3766</v>
      </c>
      <c r="E745" s="411"/>
      <c r="F745" s="409" t="s">
        <v>1776</v>
      </c>
      <c r="G745" s="337"/>
      <c r="H745" s="341">
        <v>0</v>
      </c>
      <c r="I745"/>
      <c r="J745"/>
      <c r="K745"/>
      <c r="L745" s="150"/>
      <c r="M745"/>
      <c r="N745" s="150"/>
    </row>
    <row r="746" spans="2:14" x14ac:dyDescent="0.3">
      <c r="B746" s="418" t="s">
        <v>4192</v>
      </c>
      <c r="C746" s="12" t="s">
        <v>2488</v>
      </c>
      <c r="D746" t="s">
        <v>3767</v>
      </c>
      <c r="E746" s="411"/>
      <c r="F746" s="409" t="s">
        <v>1776</v>
      </c>
      <c r="G746" s="337"/>
      <c r="H746" s="341">
        <v>0</v>
      </c>
      <c r="I746"/>
      <c r="J746"/>
      <c r="K746"/>
      <c r="L746" s="150"/>
      <c r="M746"/>
      <c r="N746" s="150"/>
    </row>
    <row r="747" spans="2:14" x14ac:dyDescent="0.3">
      <c r="B747" s="418" t="s">
        <v>4192</v>
      </c>
      <c r="C747" s="12" t="s">
        <v>2489</v>
      </c>
      <c r="D747" t="s">
        <v>3768</v>
      </c>
      <c r="E747" s="411"/>
      <c r="F747" s="409" t="s">
        <v>1776</v>
      </c>
      <c r="G747" s="337"/>
      <c r="H747" s="341">
        <v>0</v>
      </c>
      <c r="I747"/>
      <c r="J747"/>
      <c r="K747"/>
      <c r="L747" s="150"/>
      <c r="M747"/>
      <c r="N747" s="150"/>
    </row>
    <row r="748" spans="2:14" x14ac:dyDescent="0.3">
      <c r="B748" s="418" t="s">
        <v>4192</v>
      </c>
      <c r="C748" s="12" t="s">
        <v>2490</v>
      </c>
      <c r="D748" t="s">
        <v>3769</v>
      </c>
      <c r="E748" s="411"/>
      <c r="F748" s="409" t="s">
        <v>1776</v>
      </c>
      <c r="G748" s="337"/>
      <c r="H748" s="341">
        <v>0</v>
      </c>
      <c r="I748"/>
      <c r="J748"/>
      <c r="K748"/>
      <c r="L748" s="150"/>
      <c r="M748"/>
      <c r="N748" s="150"/>
    </row>
    <row r="749" spans="2:14" x14ac:dyDescent="0.3">
      <c r="B749" s="418" t="s">
        <v>4192</v>
      </c>
      <c r="C749" s="12" t="s">
        <v>2988</v>
      </c>
      <c r="D749" t="s">
        <v>3770</v>
      </c>
      <c r="E749" s="411"/>
      <c r="F749" s="409" t="s">
        <v>1776</v>
      </c>
      <c r="G749" s="337"/>
      <c r="H749" s="341">
        <v>0</v>
      </c>
      <c r="I749"/>
      <c r="J749"/>
      <c r="K749"/>
      <c r="L749" s="150"/>
      <c r="M749"/>
      <c r="N749" s="150"/>
    </row>
    <row r="750" spans="2:14" x14ac:dyDescent="0.3">
      <c r="B750" s="418" t="s">
        <v>4192</v>
      </c>
      <c r="C750" s="12" t="s">
        <v>2989</v>
      </c>
      <c r="D750" t="s">
        <v>3771</v>
      </c>
      <c r="E750" s="411"/>
      <c r="F750" s="409" t="s">
        <v>1775</v>
      </c>
      <c r="G750" s="337"/>
      <c r="H750" s="341">
        <v>0</v>
      </c>
      <c r="I750"/>
      <c r="J750"/>
      <c r="K750"/>
      <c r="L750" s="150"/>
      <c r="M750"/>
      <c r="N750" s="150"/>
    </row>
    <row r="751" spans="2:14" x14ac:dyDescent="0.3">
      <c r="B751" s="418" t="s">
        <v>4192</v>
      </c>
      <c r="C751" s="12" t="s">
        <v>2491</v>
      </c>
      <c r="D751" t="s">
        <v>3772</v>
      </c>
      <c r="E751" s="411"/>
      <c r="F751" s="409" t="s">
        <v>1775</v>
      </c>
      <c r="G751" s="337"/>
      <c r="H751" s="341">
        <v>0</v>
      </c>
      <c r="I751"/>
      <c r="J751"/>
      <c r="K751"/>
      <c r="L751" s="150"/>
      <c r="M751"/>
      <c r="N751" s="150"/>
    </row>
    <row r="752" spans="2:14" x14ac:dyDescent="0.3">
      <c r="B752" s="418" t="s">
        <v>4192</v>
      </c>
      <c r="C752" s="12" t="s">
        <v>2492</v>
      </c>
      <c r="D752" t="s">
        <v>3773</v>
      </c>
      <c r="E752" s="411"/>
      <c r="F752" s="409" t="s">
        <v>1776</v>
      </c>
      <c r="G752" s="11"/>
      <c r="H752" s="341">
        <v>0</v>
      </c>
      <c r="I752" s="150"/>
      <c r="J752" s="150"/>
      <c r="K752" s="150"/>
      <c r="L752" s="150"/>
      <c r="M752" s="150"/>
      <c r="N752" s="150"/>
    </row>
    <row r="753" spans="2:14" x14ac:dyDescent="0.3">
      <c r="B753" s="418" t="s">
        <v>4192</v>
      </c>
      <c r="C753" s="12" t="s">
        <v>2493</v>
      </c>
      <c r="D753" t="s">
        <v>3774</v>
      </c>
      <c r="E753" s="411"/>
      <c r="F753" s="409" t="s">
        <v>1775</v>
      </c>
      <c r="G753" s="337"/>
      <c r="H753" s="341">
        <v>0</v>
      </c>
      <c r="I753" s="150"/>
      <c r="J753" s="150"/>
      <c r="K753" s="150"/>
      <c r="L753" s="150"/>
      <c r="M753" s="150"/>
      <c r="N753" s="150"/>
    </row>
    <row r="754" spans="2:14" x14ac:dyDescent="0.3">
      <c r="B754" s="418" t="s">
        <v>4192</v>
      </c>
      <c r="C754" s="12" t="s">
        <v>2494</v>
      </c>
      <c r="D754" t="s">
        <v>3775</v>
      </c>
      <c r="E754" s="411"/>
      <c r="F754" s="409" t="s">
        <v>1776</v>
      </c>
      <c r="G754" s="337"/>
      <c r="H754" s="341">
        <v>0</v>
      </c>
      <c r="I754" s="150"/>
      <c r="J754" s="150"/>
      <c r="K754" s="150"/>
      <c r="L754" s="150"/>
      <c r="M754" s="150"/>
      <c r="N754" s="150"/>
    </row>
    <row r="755" spans="2:14" x14ac:dyDescent="0.3">
      <c r="B755" s="418" t="s">
        <v>4192</v>
      </c>
      <c r="C755" s="12" t="s">
        <v>2495</v>
      </c>
      <c r="D755" t="s">
        <v>3776</v>
      </c>
      <c r="E755" s="411"/>
      <c r="F755" s="409" t="s">
        <v>1776</v>
      </c>
      <c r="G755" s="337"/>
      <c r="H755" s="341">
        <v>0</v>
      </c>
      <c r="I755" s="150"/>
      <c r="J755" s="150"/>
      <c r="K755" s="150"/>
      <c r="L755" s="150"/>
      <c r="M755" s="150"/>
      <c r="N755" s="150"/>
    </row>
    <row r="756" spans="2:14" x14ac:dyDescent="0.3">
      <c r="B756" s="418" t="s">
        <v>4192</v>
      </c>
      <c r="C756" s="12" t="s">
        <v>2496</v>
      </c>
      <c r="D756" t="s">
        <v>3777</v>
      </c>
      <c r="E756" s="411"/>
      <c r="F756" s="409" t="s">
        <v>1776</v>
      </c>
      <c r="G756" s="337"/>
      <c r="H756" s="341">
        <v>0</v>
      </c>
      <c r="I756" s="150"/>
      <c r="J756" s="150"/>
      <c r="K756" s="150"/>
      <c r="L756" s="150"/>
      <c r="M756" s="150"/>
      <c r="N756" s="150"/>
    </row>
    <row r="757" spans="2:14" x14ac:dyDescent="0.3">
      <c r="B757" s="418" t="s">
        <v>4192</v>
      </c>
      <c r="C757" s="12" t="s">
        <v>2497</v>
      </c>
      <c r="D757" t="s">
        <v>3778</v>
      </c>
      <c r="E757" s="411"/>
      <c r="F757" s="409" t="s">
        <v>1776</v>
      </c>
      <c r="G757" s="337"/>
      <c r="H757" s="341">
        <v>0</v>
      </c>
      <c r="I757" s="150"/>
      <c r="J757" s="150"/>
      <c r="K757" s="150"/>
      <c r="L757" s="150"/>
      <c r="M757" s="150"/>
      <c r="N757" s="150"/>
    </row>
    <row r="758" spans="2:14" x14ac:dyDescent="0.3">
      <c r="B758" s="418" t="s">
        <v>4192</v>
      </c>
      <c r="C758" s="12" t="s">
        <v>2990</v>
      </c>
      <c r="D758" t="s">
        <v>3779</v>
      </c>
      <c r="E758" s="411"/>
      <c r="F758" s="409" t="s">
        <v>1776</v>
      </c>
      <c r="G758" s="337"/>
      <c r="H758" s="341">
        <v>0</v>
      </c>
      <c r="I758" s="150"/>
      <c r="J758" s="150"/>
      <c r="K758" s="150"/>
      <c r="L758" s="150"/>
      <c r="M758" s="150"/>
      <c r="N758" s="150"/>
    </row>
    <row r="759" spans="2:14" x14ac:dyDescent="0.3">
      <c r="B759" s="418" t="s">
        <v>4192</v>
      </c>
      <c r="C759" s="12" t="s">
        <v>2991</v>
      </c>
      <c r="D759" t="s">
        <v>3780</v>
      </c>
      <c r="E759" s="411"/>
      <c r="F759" s="409" t="s">
        <v>1775</v>
      </c>
      <c r="G759" s="337"/>
      <c r="H759" s="341">
        <v>0</v>
      </c>
      <c r="I759" s="150"/>
      <c r="J759" s="150"/>
      <c r="K759" s="150"/>
      <c r="L759" s="150"/>
      <c r="M759" s="150"/>
      <c r="N759" s="150"/>
    </row>
    <row r="760" spans="2:14" x14ac:dyDescent="0.3">
      <c r="B760" s="418" t="s">
        <v>4192</v>
      </c>
      <c r="C760" s="12" t="s">
        <v>2498</v>
      </c>
      <c r="D760" t="s">
        <v>3781</v>
      </c>
      <c r="E760" s="411"/>
      <c r="F760" s="409" t="s">
        <v>1775</v>
      </c>
      <c r="G760" s="337"/>
      <c r="H760" s="341">
        <v>0</v>
      </c>
      <c r="I760" s="150"/>
      <c r="J760" s="150"/>
      <c r="K760" s="150"/>
      <c r="L760" s="150"/>
      <c r="M760" s="150"/>
      <c r="N760" s="150"/>
    </row>
    <row r="761" spans="2:14" x14ac:dyDescent="0.3">
      <c r="B761" s="418" t="s">
        <v>4192</v>
      </c>
      <c r="C761" s="12" t="s">
        <v>2499</v>
      </c>
      <c r="D761" t="s">
        <v>3782</v>
      </c>
      <c r="E761" s="411"/>
      <c r="F761" s="409" t="s">
        <v>1776</v>
      </c>
      <c r="G761" s="11"/>
      <c r="H761" s="341">
        <v>0</v>
      </c>
      <c r="I761" s="150"/>
      <c r="J761" s="150"/>
      <c r="K761" s="150"/>
      <c r="L761" s="150"/>
      <c r="M761" s="150"/>
      <c r="N761" s="150"/>
    </row>
    <row r="762" spans="2:14" x14ac:dyDescent="0.3">
      <c r="B762" s="418" t="s">
        <v>4192</v>
      </c>
      <c r="C762" s="12" t="s">
        <v>2500</v>
      </c>
      <c r="D762" t="s">
        <v>3783</v>
      </c>
      <c r="E762" s="411"/>
      <c r="F762" s="409" t="s">
        <v>1775</v>
      </c>
      <c r="G762" s="337"/>
      <c r="H762" s="341">
        <v>0</v>
      </c>
      <c r="I762" s="150"/>
      <c r="J762" s="150"/>
      <c r="K762" s="150"/>
      <c r="L762" s="150"/>
      <c r="M762" s="150"/>
      <c r="N762" s="150"/>
    </row>
    <row r="763" spans="2:14" x14ac:dyDescent="0.3">
      <c r="B763" s="418" t="s">
        <v>4192</v>
      </c>
      <c r="C763" s="12" t="s">
        <v>2501</v>
      </c>
      <c r="D763" t="s">
        <v>3784</v>
      </c>
      <c r="E763" s="411"/>
      <c r="F763" s="409" t="s">
        <v>1776</v>
      </c>
      <c r="G763" s="337"/>
      <c r="H763" s="341">
        <v>0</v>
      </c>
      <c r="I763" s="150"/>
      <c r="J763" s="150"/>
      <c r="K763" s="150"/>
      <c r="L763" s="150"/>
      <c r="M763" s="150"/>
      <c r="N763" s="150"/>
    </row>
    <row r="764" spans="2:14" x14ac:dyDescent="0.3">
      <c r="B764" s="418" t="s">
        <v>4192</v>
      </c>
      <c r="C764" s="12" t="s">
        <v>2502</v>
      </c>
      <c r="D764" t="s">
        <v>3785</v>
      </c>
      <c r="E764" s="411"/>
      <c r="F764" s="409" t="s">
        <v>1776</v>
      </c>
      <c r="G764" s="337"/>
      <c r="H764" s="341">
        <v>0</v>
      </c>
      <c r="I764" s="150"/>
      <c r="J764" s="150"/>
      <c r="K764" s="150"/>
      <c r="L764" s="150"/>
      <c r="M764" s="150"/>
      <c r="N764" s="150"/>
    </row>
    <row r="765" spans="2:14" x14ac:dyDescent="0.3">
      <c r="B765" s="418" t="s">
        <v>4192</v>
      </c>
      <c r="C765" s="12" t="s">
        <v>2503</v>
      </c>
      <c r="D765" t="s">
        <v>3786</v>
      </c>
      <c r="E765" s="411"/>
      <c r="F765" s="409" t="s">
        <v>1776</v>
      </c>
      <c r="G765" s="337"/>
      <c r="H765" s="341">
        <v>0</v>
      </c>
      <c r="I765" s="150"/>
      <c r="J765" s="150"/>
      <c r="K765" s="150"/>
      <c r="L765" s="150"/>
      <c r="M765" s="150"/>
      <c r="N765" s="150"/>
    </row>
    <row r="766" spans="2:14" x14ac:dyDescent="0.3">
      <c r="B766" s="418" t="s">
        <v>4192</v>
      </c>
      <c r="C766" s="12" t="s">
        <v>2504</v>
      </c>
      <c r="D766" t="s">
        <v>3787</v>
      </c>
      <c r="E766" s="411"/>
      <c r="F766" s="409" t="s">
        <v>1776</v>
      </c>
      <c r="G766" s="337"/>
      <c r="H766" s="341">
        <v>0</v>
      </c>
      <c r="I766" s="150"/>
      <c r="J766" s="150"/>
      <c r="K766" s="150"/>
      <c r="L766" s="150"/>
      <c r="M766" s="150"/>
      <c r="N766" s="150"/>
    </row>
    <row r="767" spans="2:14" x14ac:dyDescent="0.3">
      <c r="B767" s="418" t="s">
        <v>4192</v>
      </c>
      <c r="C767" s="12" t="s">
        <v>2992</v>
      </c>
      <c r="D767" t="s">
        <v>3788</v>
      </c>
      <c r="E767" s="411"/>
      <c r="F767" s="409" t="s">
        <v>1776</v>
      </c>
      <c r="G767" s="337"/>
      <c r="H767" s="341">
        <v>0</v>
      </c>
      <c r="I767" s="150"/>
      <c r="J767" s="150"/>
      <c r="K767" s="150"/>
      <c r="L767" s="150"/>
      <c r="M767" s="150"/>
      <c r="N767" s="150"/>
    </row>
    <row r="768" spans="2:14" x14ac:dyDescent="0.3">
      <c r="B768" s="418" t="s">
        <v>4192</v>
      </c>
      <c r="C768" s="12" t="s">
        <v>2993</v>
      </c>
      <c r="D768" t="s">
        <v>3789</v>
      </c>
      <c r="E768" s="411"/>
      <c r="F768" s="409" t="s">
        <v>1775</v>
      </c>
      <c r="G768" s="337"/>
      <c r="H768" s="341">
        <v>0</v>
      </c>
      <c r="I768" s="150"/>
      <c r="J768" s="150"/>
      <c r="K768" s="150"/>
      <c r="L768" s="150"/>
      <c r="M768" s="150"/>
      <c r="N768" s="150"/>
    </row>
    <row r="769" spans="2:14" x14ac:dyDescent="0.3">
      <c r="B769" s="418" t="s">
        <v>4192</v>
      </c>
      <c r="C769" s="12" t="s">
        <v>2505</v>
      </c>
      <c r="D769" t="s">
        <v>3790</v>
      </c>
      <c r="E769" s="411"/>
      <c r="F769" s="409" t="s">
        <v>1775</v>
      </c>
      <c r="G769" s="337"/>
      <c r="H769" s="341">
        <v>0</v>
      </c>
      <c r="I769" s="150"/>
      <c r="J769" s="150"/>
      <c r="K769" s="150"/>
      <c r="L769" s="150"/>
      <c r="M769" s="150"/>
      <c r="N769" s="150"/>
    </row>
    <row r="770" spans="2:14" x14ac:dyDescent="0.3">
      <c r="B770" s="418" t="s">
        <v>4192</v>
      </c>
      <c r="C770" s="12" t="s">
        <v>2506</v>
      </c>
      <c r="D770" t="s">
        <v>3791</v>
      </c>
      <c r="E770" s="411"/>
      <c r="F770" s="409" t="s">
        <v>1776</v>
      </c>
      <c r="G770" s="11"/>
      <c r="H770" s="341">
        <v>0</v>
      </c>
      <c r="I770" s="150"/>
      <c r="J770" s="150"/>
      <c r="K770" s="150"/>
      <c r="L770" s="150"/>
      <c r="M770" s="150"/>
      <c r="N770" s="150"/>
    </row>
    <row r="771" spans="2:14" x14ac:dyDescent="0.3">
      <c r="B771" s="418" t="s">
        <v>4192</v>
      </c>
      <c r="C771" s="12" t="s">
        <v>2507</v>
      </c>
      <c r="D771" t="s">
        <v>3792</v>
      </c>
      <c r="E771" s="411"/>
      <c r="F771" s="409" t="s">
        <v>1775</v>
      </c>
      <c r="G771" s="337"/>
      <c r="H771" s="341">
        <v>0</v>
      </c>
      <c r="I771" s="150"/>
      <c r="J771" s="150"/>
      <c r="K771" s="150"/>
      <c r="L771" s="150"/>
      <c r="M771" s="150"/>
      <c r="N771" s="150"/>
    </row>
    <row r="772" spans="2:14" x14ac:dyDescent="0.3">
      <c r="B772" s="418" t="s">
        <v>4192</v>
      </c>
      <c r="C772" s="12" t="s">
        <v>2508</v>
      </c>
      <c r="D772" t="s">
        <v>3793</v>
      </c>
      <c r="E772" s="411"/>
      <c r="F772" s="409" t="s">
        <v>1776</v>
      </c>
      <c r="G772" s="337"/>
      <c r="H772" s="341">
        <v>0</v>
      </c>
      <c r="I772" s="150"/>
      <c r="J772" s="150"/>
      <c r="K772" s="150"/>
      <c r="L772" s="150"/>
      <c r="M772" s="150"/>
      <c r="N772" s="150"/>
    </row>
    <row r="773" spans="2:14" x14ac:dyDescent="0.3">
      <c r="B773" s="418" t="s">
        <v>4192</v>
      </c>
      <c r="C773" s="12" t="s">
        <v>2509</v>
      </c>
      <c r="D773" t="s">
        <v>3794</v>
      </c>
      <c r="E773" s="411"/>
      <c r="F773" s="409" t="s">
        <v>1776</v>
      </c>
      <c r="G773" s="337"/>
      <c r="H773" s="341">
        <v>0</v>
      </c>
      <c r="I773" s="150"/>
      <c r="J773" s="150"/>
      <c r="K773" s="150"/>
      <c r="L773" s="150"/>
      <c r="M773" s="150"/>
      <c r="N773" s="150"/>
    </row>
    <row r="774" spans="2:14" x14ac:dyDescent="0.3">
      <c r="B774" s="418" t="s">
        <v>4192</v>
      </c>
      <c r="C774" s="12" t="s">
        <v>2510</v>
      </c>
      <c r="D774" t="s">
        <v>3795</v>
      </c>
      <c r="E774" s="411"/>
      <c r="F774" s="409" t="s">
        <v>1776</v>
      </c>
      <c r="G774" s="337"/>
      <c r="H774" s="341">
        <v>0</v>
      </c>
      <c r="I774" s="150"/>
      <c r="J774" s="150"/>
      <c r="K774" s="150"/>
      <c r="L774" s="150"/>
      <c r="M774" s="150"/>
      <c r="N774" s="150"/>
    </row>
    <row r="775" spans="2:14" x14ac:dyDescent="0.3">
      <c r="B775" s="418" t="s">
        <v>4192</v>
      </c>
      <c r="C775" s="12" t="s">
        <v>2511</v>
      </c>
      <c r="D775" t="s">
        <v>3796</v>
      </c>
      <c r="E775" s="411"/>
      <c r="F775" s="409" t="s">
        <v>1776</v>
      </c>
      <c r="G775" s="337"/>
      <c r="H775" s="341">
        <v>0</v>
      </c>
      <c r="I775" s="150"/>
      <c r="J775" s="150"/>
      <c r="K775" s="150"/>
      <c r="L775" s="150"/>
      <c r="M775" s="150"/>
      <c r="N775" s="150"/>
    </row>
    <row r="776" spans="2:14" x14ac:dyDescent="0.3">
      <c r="B776" s="418" t="s">
        <v>4192</v>
      </c>
      <c r="C776" s="12" t="s">
        <v>2994</v>
      </c>
      <c r="D776" t="s">
        <v>3797</v>
      </c>
      <c r="E776" s="411"/>
      <c r="F776" s="409" t="s">
        <v>1776</v>
      </c>
      <c r="G776" s="337"/>
      <c r="H776" s="341">
        <v>0</v>
      </c>
      <c r="I776" s="150"/>
      <c r="J776" s="150"/>
      <c r="K776" s="150"/>
      <c r="L776" s="150"/>
      <c r="M776" s="150"/>
      <c r="N776" s="150"/>
    </row>
    <row r="777" spans="2:14" x14ac:dyDescent="0.3">
      <c r="B777" s="418" t="s">
        <v>4192</v>
      </c>
      <c r="C777" s="12" t="s">
        <v>2995</v>
      </c>
      <c r="D777" t="s">
        <v>3798</v>
      </c>
      <c r="E777" s="411"/>
      <c r="F777" s="409" t="s">
        <v>1775</v>
      </c>
      <c r="G777" s="337"/>
      <c r="H777" s="341">
        <v>0</v>
      </c>
      <c r="I777" s="150"/>
      <c r="J777" s="150"/>
      <c r="K777" s="150"/>
      <c r="L777" s="150"/>
      <c r="M777" s="150"/>
      <c r="N777" s="150"/>
    </row>
    <row r="778" spans="2:14" x14ac:dyDescent="0.3">
      <c r="B778" s="418" t="s">
        <v>4192</v>
      </c>
      <c r="C778" s="12" t="s">
        <v>2512</v>
      </c>
      <c r="D778" t="s">
        <v>3799</v>
      </c>
      <c r="E778" s="411"/>
      <c r="F778" s="409" t="s">
        <v>1775</v>
      </c>
      <c r="G778" s="337"/>
      <c r="H778" s="341">
        <v>0</v>
      </c>
      <c r="I778" s="150"/>
      <c r="J778" s="150"/>
      <c r="K778" s="150"/>
      <c r="L778" s="150"/>
      <c r="M778" s="150"/>
      <c r="N778" s="150"/>
    </row>
    <row r="779" spans="2:14" x14ac:dyDescent="0.3">
      <c r="B779" s="418" t="s">
        <v>4192</v>
      </c>
      <c r="C779" s="12" t="s">
        <v>2513</v>
      </c>
      <c r="D779" t="s">
        <v>3800</v>
      </c>
      <c r="E779" s="411"/>
      <c r="F779" s="409" t="s">
        <v>1776</v>
      </c>
      <c r="G779" s="11"/>
      <c r="H779" s="341">
        <v>0</v>
      </c>
      <c r="I779" s="150"/>
      <c r="J779" s="150"/>
      <c r="K779" s="150"/>
      <c r="L779" s="150"/>
      <c r="M779" s="150"/>
      <c r="N779" s="150"/>
    </row>
    <row r="780" spans="2:14" x14ac:dyDescent="0.3">
      <c r="B780" s="418" t="s">
        <v>4192</v>
      </c>
      <c r="C780" s="12" t="s">
        <v>2514</v>
      </c>
      <c r="D780" t="s">
        <v>3801</v>
      </c>
      <c r="E780" s="411"/>
      <c r="F780" s="409" t="s">
        <v>1775</v>
      </c>
      <c r="G780" s="337"/>
      <c r="H780" s="341">
        <v>0</v>
      </c>
      <c r="I780" s="150"/>
      <c r="J780" s="150"/>
      <c r="K780" s="150"/>
      <c r="L780" s="150"/>
      <c r="M780" s="150"/>
      <c r="N780" s="150"/>
    </row>
    <row r="781" spans="2:14" x14ac:dyDescent="0.3">
      <c r="B781" s="418" t="s">
        <v>4192</v>
      </c>
      <c r="C781" s="12" t="s">
        <v>2515</v>
      </c>
      <c r="D781" t="s">
        <v>3802</v>
      </c>
      <c r="E781" s="411"/>
      <c r="F781" s="409" t="s">
        <v>1776</v>
      </c>
      <c r="G781" s="337"/>
      <c r="H781" s="341">
        <v>0</v>
      </c>
      <c r="I781" s="150"/>
      <c r="J781" s="150"/>
      <c r="K781" s="150"/>
      <c r="L781" s="150"/>
      <c r="M781" s="150"/>
      <c r="N781" s="150"/>
    </row>
    <row r="782" spans="2:14" x14ac:dyDescent="0.3">
      <c r="B782" s="418" t="s">
        <v>4192</v>
      </c>
      <c r="C782" s="12" t="s">
        <v>2516</v>
      </c>
      <c r="D782" t="s">
        <v>3803</v>
      </c>
      <c r="E782" s="411"/>
      <c r="F782" s="409" t="s">
        <v>1776</v>
      </c>
      <c r="G782" s="337"/>
      <c r="H782" s="341">
        <v>0</v>
      </c>
      <c r="I782" s="150"/>
      <c r="J782" s="150"/>
      <c r="K782" s="150"/>
      <c r="L782" s="150"/>
      <c r="M782" s="150"/>
      <c r="N782" s="150"/>
    </row>
    <row r="783" spans="2:14" x14ac:dyDescent="0.3">
      <c r="B783" s="418" t="s">
        <v>4192</v>
      </c>
      <c r="C783" s="12" t="s">
        <v>2517</v>
      </c>
      <c r="D783" t="s">
        <v>3804</v>
      </c>
      <c r="E783" s="411"/>
      <c r="F783" s="409" t="s">
        <v>1776</v>
      </c>
      <c r="G783" s="337"/>
      <c r="H783" s="341">
        <v>0</v>
      </c>
      <c r="I783" s="150"/>
      <c r="J783" s="150"/>
      <c r="K783" s="150"/>
      <c r="L783" s="150"/>
      <c r="M783" s="150"/>
      <c r="N783" s="150"/>
    </row>
    <row r="784" spans="2:14" x14ac:dyDescent="0.3">
      <c r="B784" s="418" t="s">
        <v>4192</v>
      </c>
      <c r="C784" s="12" t="s">
        <v>2518</v>
      </c>
      <c r="D784" t="s">
        <v>3805</v>
      </c>
      <c r="E784" s="411"/>
      <c r="F784" s="409" t="s">
        <v>1776</v>
      </c>
      <c r="G784" s="337"/>
      <c r="H784" s="341">
        <v>0</v>
      </c>
      <c r="I784" s="150"/>
      <c r="J784" s="150"/>
      <c r="K784" s="150"/>
      <c r="L784" s="150"/>
      <c r="M784" s="150"/>
      <c r="N784" s="150"/>
    </row>
    <row r="785" spans="2:14" x14ac:dyDescent="0.3">
      <c r="B785" s="418" t="s">
        <v>4192</v>
      </c>
      <c r="C785" s="12" t="s">
        <v>2996</v>
      </c>
      <c r="D785" t="s">
        <v>3806</v>
      </c>
      <c r="E785" s="411"/>
      <c r="F785" s="409" t="s">
        <v>1776</v>
      </c>
      <c r="G785" s="337"/>
      <c r="H785" s="341">
        <v>0</v>
      </c>
      <c r="I785" s="150"/>
      <c r="J785" s="150"/>
      <c r="K785" s="150"/>
      <c r="L785" s="150"/>
      <c r="M785" s="150"/>
      <c r="N785" s="150"/>
    </row>
    <row r="786" spans="2:14" x14ac:dyDescent="0.3">
      <c r="B786" s="418" t="s">
        <v>4192</v>
      </c>
      <c r="C786" s="12" t="s">
        <v>2997</v>
      </c>
      <c r="D786" t="s">
        <v>3807</v>
      </c>
      <c r="E786" s="411"/>
      <c r="F786" s="409" t="s">
        <v>1775</v>
      </c>
      <c r="G786" s="337"/>
      <c r="H786" s="341">
        <v>0</v>
      </c>
      <c r="I786" s="150"/>
      <c r="J786" s="150"/>
      <c r="K786" s="150"/>
      <c r="L786" s="150"/>
      <c r="M786" s="150"/>
      <c r="N786" s="150"/>
    </row>
    <row r="787" spans="2:14" x14ac:dyDescent="0.3">
      <c r="B787" s="418" t="s">
        <v>4192</v>
      </c>
      <c r="C787" s="12" t="s">
        <v>2519</v>
      </c>
      <c r="D787" t="s">
        <v>3808</v>
      </c>
      <c r="E787" s="411"/>
      <c r="F787" s="409" t="s">
        <v>1775</v>
      </c>
      <c r="G787" s="337"/>
      <c r="H787" s="341">
        <v>0</v>
      </c>
      <c r="I787" s="150"/>
      <c r="J787" s="150"/>
      <c r="K787" s="150"/>
      <c r="L787" s="150"/>
      <c r="M787" s="150"/>
      <c r="N787" s="150"/>
    </row>
    <row r="788" spans="2:14" x14ac:dyDescent="0.3">
      <c r="B788" s="418" t="s">
        <v>4192</v>
      </c>
      <c r="C788" s="12" t="s">
        <v>2520</v>
      </c>
      <c r="D788" t="s">
        <v>3809</v>
      </c>
      <c r="E788" s="411"/>
      <c r="F788" s="409" t="s">
        <v>1776</v>
      </c>
      <c r="G788" s="11"/>
      <c r="H788" s="341">
        <v>0</v>
      </c>
      <c r="I788" s="150"/>
      <c r="J788" s="150"/>
      <c r="K788" s="150"/>
      <c r="L788" s="150"/>
      <c r="M788" s="150"/>
      <c r="N788" s="150"/>
    </row>
    <row r="789" spans="2:14" x14ac:dyDescent="0.3">
      <c r="B789" s="418" t="s">
        <v>4193</v>
      </c>
      <c r="C789" s="12" t="s">
        <v>2521</v>
      </c>
      <c r="D789" t="s">
        <v>3810</v>
      </c>
      <c r="E789" s="411"/>
      <c r="F789" s="409" t="s">
        <v>1775</v>
      </c>
      <c r="G789" s="337"/>
      <c r="H789" s="341">
        <v>0</v>
      </c>
      <c r="I789" s="150"/>
      <c r="J789" s="150"/>
      <c r="K789" s="150"/>
      <c r="L789" s="150"/>
      <c r="M789" s="150"/>
      <c r="N789" s="150"/>
    </row>
    <row r="790" spans="2:14" x14ac:dyDescent="0.3">
      <c r="B790" s="418" t="s">
        <v>4193</v>
      </c>
      <c r="C790" s="12" t="s">
        <v>2522</v>
      </c>
      <c r="D790" t="s">
        <v>3811</v>
      </c>
      <c r="E790" s="411"/>
      <c r="F790" s="409" t="s">
        <v>1776</v>
      </c>
      <c r="G790" s="337"/>
      <c r="H790" s="341">
        <v>0</v>
      </c>
      <c r="I790" s="150"/>
      <c r="J790" s="150"/>
      <c r="K790" s="150"/>
      <c r="L790" s="150"/>
      <c r="M790" s="150"/>
      <c r="N790" s="150"/>
    </row>
    <row r="791" spans="2:14" x14ac:dyDescent="0.3">
      <c r="B791" s="418" t="s">
        <v>4193</v>
      </c>
      <c r="C791" s="12" t="s">
        <v>2523</v>
      </c>
      <c r="D791" t="s">
        <v>3812</v>
      </c>
      <c r="E791" s="411"/>
      <c r="F791" s="409" t="s">
        <v>1776</v>
      </c>
      <c r="G791" s="337"/>
      <c r="H791" s="341">
        <v>0</v>
      </c>
      <c r="I791" s="150"/>
      <c r="J791" s="150"/>
      <c r="K791" s="150"/>
      <c r="L791" s="150"/>
      <c r="M791" s="150"/>
      <c r="N791" s="150"/>
    </row>
    <row r="792" spans="2:14" x14ac:dyDescent="0.3">
      <c r="B792" s="418" t="s">
        <v>4193</v>
      </c>
      <c r="C792" s="12" t="s">
        <v>2524</v>
      </c>
      <c r="D792" t="s">
        <v>3813</v>
      </c>
      <c r="E792" s="411"/>
      <c r="F792" s="409" t="s">
        <v>1776</v>
      </c>
      <c r="G792" s="337"/>
      <c r="H792" s="341">
        <v>0</v>
      </c>
      <c r="I792" s="150"/>
      <c r="J792" s="150"/>
      <c r="K792" s="150"/>
      <c r="L792" s="150"/>
      <c r="M792" s="150"/>
      <c r="N792" s="150"/>
    </row>
    <row r="793" spans="2:14" x14ac:dyDescent="0.3">
      <c r="B793" s="418" t="s">
        <v>4193</v>
      </c>
      <c r="C793" s="12" t="s">
        <v>2525</v>
      </c>
      <c r="D793" t="s">
        <v>3814</v>
      </c>
      <c r="E793" s="411"/>
      <c r="F793" s="409" t="s">
        <v>1776</v>
      </c>
      <c r="G793" s="337"/>
      <c r="H793" s="341">
        <v>0</v>
      </c>
      <c r="I793" s="150"/>
      <c r="J793" s="150"/>
      <c r="K793" s="150"/>
      <c r="L793" s="150"/>
      <c r="M793" s="150"/>
      <c r="N793" s="150"/>
    </row>
    <row r="794" spans="2:14" x14ac:dyDescent="0.3">
      <c r="B794" s="418" t="s">
        <v>4193</v>
      </c>
      <c r="C794" s="12" t="s">
        <v>2998</v>
      </c>
      <c r="D794" t="s">
        <v>3815</v>
      </c>
      <c r="E794" s="411"/>
      <c r="F794" s="409" t="s">
        <v>1776</v>
      </c>
      <c r="G794" s="337"/>
      <c r="H794" s="341">
        <v>0</v>
      </c>
      <c r="I794" s="150"/>
      <c r="J794" s="150"/>
      <c r="K794" s="150"/>
      <c r="L794" s="150"/>
      <c r="M794" s="150"/>
      <c r="N794" s="150"/>
    </row>
    <row r="795" spans="2:14" x14ac:dyDescent="0.3">
      <c r="B795" s="418" t="s">
        <v>4193</v>
      </c>
      <c r="C795" s="12" t="s">
        <v>2999</v>
      </c>
      <c r="D795" t="s">
        <v>3816</v>
      </c>
      <c r="E795" s="411"/>
      <c r="F795" s="409" t="s">
        <v>1775</v>
      </c>
      <c r="G795" s="337"/>
      <c r="H795" s="341">
        <v>0</v>
      </c>
      <c r="I795" s="150"/>
      <c r="J795" s="150"/>
      <c r="K795" s="150"/>
      <c r="L795" s="150"/>
      <c r="M795" s="150"/>
      <c r="N795" s="150"/>
    </row>
    <row r="796" spans="2:14" x14ac:dyDescent="0.3">
      <c r="B796" s="418" t="s">
        <v>4193</v>
      </c>
      <c r="C796" s="12" t="s">
        <v>2526</v>
      </c>
      <c r="D796" t="s">
        <v>3817</v>
      </c>
      <c r="E796" s="411"/>
      <c r="F796" s="409" t="s">
        <v>1775</v>
      </c>
      <c r="G796" s="337"/>
      <c r="H796" s="341">
        <v>0</v>
      </c>
      <c r="I796" s="150"/>
      <c r="J796" s="150"/>
      <c r="K796" s="150"/>
      <c r="L796" s="150"/>
      <c r="M796" s="150"/>
      <c r="N796" s="150"/>
    </row>
    <row r="797" spans="2:14" x14ac:dyDescent="0.3">
      <c r="B797" s="418" t="s">
        <v>4193</v>
      </c>
      <c r="C797" s="12" t="s">
        <v>2527</v>
      </c>
      <c r="D797" t="s">
        <v>3818</v>
      </c>
      <c r="E797" s="411"/>
      <c r="F797" s="409" t="s">
        <v>1776</v>
      </c>
      <c r="G797" s="11"/>
      <c r="H797" s="341">
        <v>0</v>
      </c>
      <c r="I797" s="150"/>
      <c r="J797" s="150"/>
      <c r="K797" s="150"/>
      <c r="L797" s="150"/>
      <c r="M797" s="150"/>
      <c r="N797" s="150"/>
    </row>
    <row r="798" spans="2:14" x14ac:dyDescent="0.3">
      <c r="B798" s="418" t="s">
        <v>4193</v>
      </c>
      <c r="C798" s="12" t="s">
        <v>2528</v>
      </c>
      <c r="D798" t="s">
        <v>3819</v>
      </c>
      <c r="E798" s="411"/>
      <c r="F798" s="409" t="s">
        <v>1775</v>
      </c>
      <c r="G798" s="337"/>
      <c r="H798" s="341">
        <v>0</v>
      </c>
      <c r="I798" s="150"/>
      <c r="J798" s="150"/>
      <c r="K798" s="150"/>
      <c r="L798" s="150"/>
      <c r="M798" s="150"/>
      <c r="N798" s="150"/>
    </row>
    <row r="799" spans="2:14" x14ac:dyDescent="0.3">
      <c r="B799" s="418" t="s">
        <v>4193</v>
      </c>
      <c r="C799" s="12" t="s">
        <v>2529</v>
      </c>
      <c r="D799" t="s">
        <v>3820</v>
      </c>
      <c r="E799" s="411"/>
      <c r="F799" s="409" t="s">
        <v>1776</v>
      </c>
      <c r="G799" s="337"/>
      <c r="H799" s="341">
        <v>0</v>
      </c>
      <c r="I799" s="150"/>
      <c r="J799" s="150"/>
      <c r="K799" s="150"/>
      <c r="L799" s="150"/>
      <c r="M799" s="150"/>
      <c r="N799" s="150"/>
    </row>
    <row r="800" spans="2:14" x14ac:dyDescent="0.3">
      <c r="B800" s="418" t="s">
        <v>4193</v>
      </c>
      <c r="C800" s="12" t="s">
        <v>2530</v>
      </c>
      <c r="D800" t="s">
        <v>3821</v>
      </c>
      <c r="E800" s="411"/>
      <c r="F800" s="409" t="s">
        <v>1776</v>
      </c>
      <c r="G800" s="337"/>
      <c r="H800" s="341">
        <v>0</v>
      </c>
      <c r="I800" s="150"/>
      <c r="J800" s="150"/>
      <c r="K800" s="150"/>
      <c r="L800" s="150"/>
      <c r="M800" s="150"/>
      <c r="N800" s="150"/>
    </row>
    <row r="801" spans="2:14" x14ac:dyDescent="0.3">
      <c r="B801" s="418" t="s">
        <v>4193</v>
      </c>
      <c r="C801" s="12" t="s">
        <v>2531</v>
      </c>
      <c r="D801" t="s">
        <v>3822</v>
      </c>
      <c r="E801" s="411"/>
      <c r="F801" s="409" t="s">
        <v>1776</v>
      </c>
      <c r="G801" s="337"/>
      <c r="H801" s="341">
        <v>0</v>
      </c>
      <c r="I801" s="150"/>
      <c r="J801" s="150"/>
      <c r="K801" s="150"/>
      <c r="L801" s="150"/>
      <c r="M801" s="150"/>
      <c r="N801" s="150"/>
    </row>
    <row r="802" spans="2:14" x14ac:dyDescent="0.3">
      <c r="B802" s="418" t="s">
        <v>4193</v>
      </c>
      <c r="C802" s="12" t="s">
        <v>2532</v>
      </c>
      <c r="D802" t="s">
        <v>3823</v>
      </c>
      <c r="E802" s="411"/>
      <c r="F802" s="409" t="s">
        <v>1776</v>
      </c>
      <c r="G802" s="337"/>
      <c r="H802" s="341">
        <v>0</v>
      </c>
      <c r="I802" s="150"/>
      <c r="J802" s="150"/>
      <c r="K802" s="150"/>
      <c r="L802" s="150"/>
      <c r="M802" s="150"/>
      <c r="N802" s="150"/>
    </row>
    <row r="803" spans="2:14" x14ac:dyDescent="0.3">
      <c r="B803" s="418" t="s">
        <v>4193</v>
      </c>
      <c r="C803" s="12" t="s">
        <v>3000</v>
      </c>
      <c r="D803" t="s">
        <v>3824</v>
      </c>
      <c r="E803" s="411"/>
      <c r="F803" s="409" t="s">
        <v>1776</v>
      </c>
      <c r="G803" s="337"/>
      <c r="H803" s="341">
        <v>0</v>
      </c>
      <c r="I803" s="150"/>
      <c r="J803" s="150"/>
      <c r="K803" s="150"/>
      <c r="L803" s="150"/>
      <c r="M803" s="150"/>
      <c r="N803" s="150"/>
    </row>
    <row r="804" spans="2:14" x14ac:dyDescent="0.3">
      <c r="B804" s="418" t="s">
        <v>4193</v>
      </c>
      <c r="C804" s="12" t="s">
        <v>3001</v>
      </c>
      <c r="D804" t="s">
        <v>3825</v>
      </c>
      <c r="E804" s="411"/>
      <c r="F804" s="409" t="s">
        <v>1775</v>
      </c>
      <c r="G804" s="337"/>
      <c r="H804" s="341">
        <v>0</v>
      </c>
      <c r="I804" s="150"/>
      <c r="J804" s="150"/>
      <c r="K804" s="150"/>
      <c r="L804" s="150"/>
      <c r="M804" s="150"/>
      <c r="N804" s="150"/>
    </row>
    <row r="805" spans="2:14" x14ac:dyDescent="0.3">
      <c r="B805" s="418" t="s">
        <v>4193</v>
      </c>
      <c r="C805" s="12" t="s">
        <v>2533</v>
      </c>
      <c r="D805" t="s">
        <v>3826</v>
      </c>
      <c r="E805" s="411"/>
      <c r="F805" s="409" t="s">
        <v>1775</v>
      </c>
      <c r="G805" s="337"/>
      <c r="H805" s="341">
        <v>0</v>
      </c>
      <c r="I805" s="150"/>
      <c r="J805" s="150"/>
      <c r="K805" s="150"/>
      <c r="L805" s="150"/>
      <c r="M805" s="150"/>
      <c r="N805" s="150"/>
    </row>
    <row r="806" spans="2:14" x14ac:dyDescent="0.3">
      <c r="B806" s="418" t="s">
        <v>4193</v>
      </c>
      <c r="C806" s="12" t="s">
        <v>2534</v>
      </c>
      <c r="D806" t="s">
        <v>3827</v>
      </c>
      <c r="E806" s="411"/>
      <c r="F806" s="409" t="s">
        <v>1776</v>
      </c>
      <c r="G806" s="11"/>
      <c r="H806" s="341">
        <v>0</v>
      </c>
      <c r="I806" s="150"/>
      <c r="J806" s="150"/>
      <c r="K806" s="150"/>
      <c r="L806" s="150"/>
      <c r="M806" s="150"/>
      <c r="N806" s="150"/>
    </row>
    <row r="807" spans="2:14" x14ac:dyDescent="0.3">
      <c r="B807" s="418" t="s">
        <v>4193</v>
      </c>
      <c r="C807" s="12" t="s">
        <v>2535</v>
      </c>
      <c r="D807" t="s">
        <v>3828</v>
      </c>
      <c r="E807" s="411"/>
      <c r="F807" s="409" t="s">
        <v>1775</v>
      </c>
      <c r="G807" s="337"/>
      <c r="H807" s="341">
        <v>0</v>
      </c>
      <c r="I807" s="150"/>
      <c r="J807" s="150"/>
      <c r="K807" s="150"/>
      <c r="L807" s="150"/>
      <c r="M807" s="150"/>
      <c r="N807" s="150"/>
    </row>
    <row r="808" spans="2:14" x14ac:dyDescent="0.3">
      <c r="B808" s="418" t="s">
        <v>4193</v>
      </c>
      <c r="C808" s="12" t="s">
        <v>2536</v>
      </c>
      <c r="D808" t="s">
        <v>3829</v>
      </c>
      <c r="E808" s="411"/>
      <c r="F808" s="409" t="s">
        <v>1776</v>
      </c>
      <c r="G808" s="337"/>
      <c r="H808" s="341">
        <v>0</v>
      </c>
      <c r="I808" s="150"/>
      <c r="J808" s="150"/>
      <c r="K808" s="150"/>
      <c r="L808" s="150"/>
      <c r="M808" s="150"/>
      <c r="N808" s="150"/>
    </row>
    <row r="809" spans="2:14" x14ac:dyDescent="0.3">
      <c r="B809" s="418" t="s">
        <v>4193</v>
      </c>
      <c r="C809" s="12" t="s">
        <v>2537</v>
      </c>
      <c r="D809" t="s">
        <v>3830</v>
      </c>
      <c r="E809" s="411"/>
      <c r="F809" s="409" t="s">
        <v>1776</v>
      </c>
      <c r="G809" s="337"/>
      <c r="H809" s="341">
        <v>0</v>
      </c>
      <c r="I809" s="150"/>
      <c r="J809" s="150"/>
      <c r="K809" s="150"/>
      <c r="L809" s="150"/>
      <c r="M809" s="150"/>
      <c r="N809" s="150"/>
    </row>
    <row r="810" spans="2:14" x14ac:dyDescent="0.3">
      <c r="B810" s="418" t="s">
        <v>4193</v>
      </c>
      <c r="C810" s="12" t="s">
        <v>2538</v>
      </c>
      <c r="D810" t="s">
        <v>3831</v>
      </c>
      <c r="E810" s="411"/>
      <c r="F810" s="409" t="s">
        <v>1776</v>
      </c>
      <c r="G810" s="337"/>
      <c r="H810" s="341">
        <v>0</v>
      </c>
      <c r="I810" s="150"/>
      <c r="J810" s="150"/>
      <c r="K810" s="150"/>
      <c r="L810" s="150"/>
      <c r="M810" s="150"/>
      <c r="N810" s="150"/>
    </row>
    <row r="811" spans="2:14" x14ac:dyDescent="0.3">
      <c r="B811" s="418" t="s">
        <v>4193</v>
      </c>
      <c r="C811" s="12" t="s">
        <v>2539</v>
      </c>
      <c r="D811" t="s">
        <v>3832</v>
      </c>
      <c r="E811" s="411"/>
      <c r="F811" s="409" t="s">
        <v>1776</v>
      </c>
      <c r="G811" s="337"/>
      <c r="H811" s="341">
        <v>0</v>
      </c>
      <c r="I811" s="150"/>
      <c r="J811" s="150"/>
      <c r="K811" s="150"/>
      <c r="L811" s="150"/>
      <c r="M811" s="150"/>
      <c r="N811" s="150"/>
    </row>
    <row r="812" spans="2:14" x14ac:dyDescent="0.3">
      <c r="B812" s="418" t="s">
        <v>4193</v>
      </c>
      <c r="C812" s="12" t="s">
        <v>3002</v>
      </c>
      <c r="D812" t="s">
        <v>3833</v>
      </c>
      <c r="E812" s="411"/>
      <c r="F812" s="409" t="s">
        <v>1776</v>
      </c>
      <c r="G812" s="337"/>
      <c r="H812" s="341">
        <v>0</v>
      </c>
      <c r="I812" s="150"/>
      <c r="J812" s="150"/>
      <c r="K812" s="150"/>
      <c r="L812" s="150"/>
      <c r="M812" s="150"/>
      <c r="N812" s="150"/>
    </row>
    <row r="813" spans="2:14" x14ac:dyDescent="0.3">
      <c r="B813" s="418" t="s">
        <v>4193</v>
      </c>
      <c r="C813" s="12" t="s">
        <v>3003</v>
      </c>
      <c r="D813" t="s">
        <v>3834</v>
      </c>
      <c r="E813" s="411"/>
      <c r="F813" s="409" t="s">
        <v>1775</v>
      </c>
      <c r="G813" s="337"/>
      <c r="H813" s="341">
        <v>0</v>
      </c>
      <c r="I813" s="150"/>
      <c r="J813" s="150"/>
      <c r="K813" s="150"/>
      <c r="L813" s="150"/>
      <c r="M813" s="150"/>
      <c r="N813" s="150"/>
    </row>
    <row r="814" spans="2:14" x14ac:dyDescent="0.3">
      <c r="B814" s="418" t="s">
        <v>4193</v>
      </c>
      <c r="C814" s="12" t="s">
        <v>2540</v>
      </c>
      <c r="D814" t="s">
        <v>3835</v>
      </c>
      <c r="E814" s="411"/>
      <c r="F814" s="409" t="s">
        <v>1775</v>
      </c>
      <c r="G814" s="337"/>
      <c r="H814" s="341">
        <v>0</v>
      </c>
      <c r="I814" s="150"/>
      <c r="J814" s="150"/>
      <c r="K814" s="150"/>
      <c r="L814" s="150"/>
      <c r="M814" s="150"/>
      <c r="N814" s="150"/>
    </row>
    <row r="815" spans="2:14" x14ac:dyDescent="0.3">
      <c r="B815" s="418" t="s">
        <v>4193</v>
      </c>
      <c r="C815" s="12" t="s">
        <v>2541</v>
      </c>
      <c r="D815" t="s">
        <v>3836</v>
      </c>
      <c r="E815" s="411"/>
      <c r="F815" s="409" t="s">
        <v>1776</v>
      </c>
      <c r="G815" s="11"/>
      <c r="H815" s="341">
        <v>0</v>
      </c>
      <c r="I815" s="150"/>
      <c r="J815" s="150"/>
      <c r="K815" s="150"/>
      <c r="L815" s="150"/>
      <c r="M815" s="150"/>
      <c r="N815" s="150"/>
    </row>
    <row r="816" spans="2:14" x14ac:dyDescent="0.3">
      <c r="B816" s="418" t="s">
        <v>4193</v>
      </c>
      <c r="C816" s="12" t="s">
        <v>3004</v>
      </c>
      <c r="D816" t="s">
        <v>3837</v>
      </c>
      <c r="E816" s="411"/>
      <c r="F816" s="409" t="s">
        <v>1775</v>
      </c>
      <c r="G816" s="337"/>
      <c r="H816" s="341">
        <v>0</v>
      </c>
      <c r="I816" s="150"/>
      <c r="J816" s="150"/>
      <c r="K816" s="150"/>
      <c r="L816" s="150"/>
      <c r="M816" s="150"/>
      <c r="N816" s="150"/>
    </row>
    <row r="817" spans="2:14" x14ac:dyDescent="0.3">
      <c r="B817" s="418" t="s">
        <v>4193</v>
      </c>
      <c r="C817" s="12" t="s">
        <v>3005</v>
      </c>
      <c r="D817" t="s">
        <v>3838</v>
      </c>
      <c r="E817" s="411"/>
      <c r="F817" s="409" t="s">
        <v>1776</v>
      </c>
      <c r="G817" s="337"/>
      <c r="H817" s="341">
        <v>0</v>
      </c>
      <c r="I817" s="150"/>
      <c r="J817" s="150"/>
      <c r="K817" s="150"/>
      <c r="L817" s="150"/>
      <c r="M817" s="150"/>
      <c r="N817" s="150"/>
    </row>
    <row r="818" spans="2:14" x14ac:dyDescent="0.3">
      <c r="B818" s="418" t="s">
        <v>4193</v>
      </c>
      <c r="C818" s="12" t="s">
        <v>3006</v>
      </c>
      <c r="D818" t="s">
        <v>3839</v>
      </c>
      <c r="E818" s="411"/>
      <c r="F818" s="409" t="s">
        <v>1776</v>
      </c>
      <c r="G818" s="337"/>
      <c r="H818" s="341">
        <v>0</v>
      </c>
      <c r="I818" s="150"/>
      <c r="J818" s="150"/>
      <c r="K818" s="150"/>
      <c r="L818" s="150"/>
      <c r="M818" s="150"/>
      <c r="N818" s="150"/>
    </row>
    <row r="819" spans="2:14" x14ac:dyDescent="0.3">
      <c r="B819" s="418" t="s">
        <v>4193</v>
      </c>
      <c r="C819" s="12" t="s">
        <v>3007</v>
      </c>
      <c r="D819" t="s">
        <v>3840</v>
      </c>
      <c r="E819" s="411"/>
      <c r="F819" s="409" t="s">
        <v>1776</v>
      </c>
      <c r="G819" s="337"/>
      <c r="H819" s="341">
        <v>0</v>
      </c>
      <c r="I819" s="150"/>
      <c r="J819" s="150"/>
      <c r="K819" s="150"/>
      <c r="L819" s="150"/>
      <c r="M819" s="150"/>
      <c r="N819" s="150"/>
    </row>
    <row r="820" spans="2:14" x14ac:dyDescent="0.3">
      <c r="B820" s="418" t="s">
        <v>4193</v>
      </c>
      <c r="C820" s="12" t="s">
        <v>3008</v>
      </c>
      <c r="D820" t="s">
        <v>3841</v>
      </c>
      <c r="E820" s="411"/>
      <c r="F820" s="409" t="s">
        <v>1776</v>
      </c>
      <c r="G820" s="337"/>
      <c r="H820" s="341">
        <v>0</v>
      </c>
      <c r="I820" s="150"/>
      <c r="J820" s="150"/>
      <c r="K820" s="150"/>
      <c r="L820" s="150"/>
      <c r="M820" s="150"/>
      <c r="N820" s="150"/>
    </row>
    <row r="821" spans="2:14" x14ac:dyDescent="0.3">
      <c r="B821" s="418" t="s">
        <v>4193</v>
      </c>
      <c r="C821" s="12" t="s">
        <v>3009</v>
      </c>
      <c r="D821" t="s">
        <v>3842</v>
      </c>
      <c r="E821" s="411"/>
      <c r="F821" s="409" t="s">
        <v>1776</v>
      </c>
      <c r="G821" s="337"/>
      <c r="H821" s="341">
        <v>0</v>
      </c>
      <c r="I821" s="150"/>
      <c r="J821" s="150"/>
      <c r="K821" s="150"/>
      <c r="L821" s="150"/>
      <c r="M821" s="150"/>
      <c r="N821" s="150"/>
    </row>
    <row r="822" spans="2:14" x14ac:dyDescent="0.3">
      <c r="B822" s="418" t="s">
        <v>4193</v>
      </c>
      <c r="C822" s="12" t="s">
        <v>3010</v>
      </c>
      <c r="D822" t="s">
        <v>3843</v>
      </c>
      <c r="E822" s="411"/>
      <c r="F822" s="409" t="s">
        <v>1775</v>
      </c>
      <c r="G822" s="337"/>
      <c r="H822" s="341">
        <v>0</v>
      </c>
      <c r="I822" s="150"/>
      <c r="J822" s="150"/>
      <c r="K822" s="150"/>
      <c r="L822" s="150"/>
      <c r="M822" s="150"/>
      <c r="N822" s="150"/>
    </row>
    <row r="823" spans="2:14" x14ac:dyDescent="0.3">
      <c r="B823" s="418" t="s">
        <v>4193</v>
      </c>
      <c r="C823" s="12" t="s">
        <v>3011</v>
      </c>
      <c r="D823" t="s">
        <v>3844</v>
      </c>
      <c r="E823" s="411"/>
      <c r="F823" s="409" t="s">
        <v>1775</v>
      </c>
      <c r="G823" s="337"/>
      <c r="H823" s="341">
        <v>0</v>
      </c>
      <c r="I823" s="150"/>
      <c r="J823" s="150"/>
      <c r="K823" s="150"/>
      <c r="L823" s="150"/>
      <c r="M823" s="150"/>
      <c r="N823" s="150"/>
    </row>
    <row r="824" spans="2:14" x14ac:dyDescent="0.3">
      <c r="B824" s="418" t="s">
        <v>4193</v>
      </c>
      <c r="C824" s="12" t="s">
        <v>3012</v>
      </c>
      <c r="D824" t="s">
        <v>3845</v>
      </c>
      <c r="E824" s="411"/>
      <c r="F824" s="409" t="s">
        <v>1776</v>
      </c>
      <c r="G824" s="11"/>
      <c r="H824" s="341">
        <v>0</v>
      </c>
      <c r="I824" s="150"/>
      <c r="J824" s="150"/>
      <c r="K824" s="150"/>
      <c r="L824" s="150"/>
      <c r="M824" s="150"/>
      <c r="N824" s="150"/>
    </row>
    <row r="825" spans="2:14" x14ac:dyDescent="0.3">
      <c r="B825" s="418" t="s">
        <v>4193</v>
      </c>
      <c r="C825" s="12" t="s">
        <v>3013</v>
      </c>
      <c r="D825" t="s">
        <v>3846</v>
      </c>
      <c r="E825" s="411"/>
      <c r="F825" s="409" t="s">
        <v>1775</v>
      </c>
      <c r="G825" s="337"/>
      <c r="H825" s="341">
        <v>0</v>
      </c>
      <c r="I825" s="150"/>
      <c r="J825" s="150"/>
      <c r="K825" s="150"/>
      <c r="L825" s="150"/>
      <c r="M825" s="150"/>
      <c r="N825" s="150"/>
    </row>
    <row r="826" spans="2:14" x14ac:dyDescent="0.3">
      <c r="B826" s="418" t="s">
        <v>4193</v>
      </c>
      <c r="C826" s="12" t="s">
        <v>3014</v>
      </c>
      <c r="D826" t="s">
        <v>3847</v>
      </c>
      <c r="E826" s="411"/>
      <c r="F826" s="409" t="s">
        <v>1776</v>
      </c>
      <c r="G826" s="337"/>
      <c r="H826" s="341">
        <v>0</v>
      </c>
      <c r="I826" s="150"/>
      <c r="J826" s="150"/>
      <c r="K826" s="150"/>
      <c r="L826" s="150"/>
      <c r="M826" s="150"/>
      <c r="N826" s="150"/>
    </row>
    <row r="827" spans="2:14" x14ac:dyDescent="0.3">
      <c r="B827" s="418" t="s">
        <v>4193</v>
      </c>
      <c r="C827" s="12" t="s">
        <v>3015</v>
      </c>
      <c r="D827" t="s">
        <v>3848</v>
      </c>
      <c r="E827" s="411"/>
      <c r="F827" s="409" t="s">
        <v>1776</v>
      </c>
      <c r="G827" s="337"/>
      <c r="H827" s="341">
        <v>0</v>
      </c>
      <c r="I827" s="150"/>
      <c r="J827" s="150"/>
      <c r="K827" s="150"/>
      <c r="L827" s="150"/>
      <c r="M827" s="150"/>
      <c r="N827" s="150"/>
    </row>
    <row r="828" spans="2:14" x14ac:dyDescent="0.3">
      <c r="B828" s="418" t="s">
        <v>4193</v>
      </c>
      <c r="C828" s="12" t="s">
        <v>3016</v>
      </c>
      <c r="D828" t="s">
        <v>3849</v>
      </c>
      <c r="E828" s="411"/>
      <c r="F828" s="409" t="s">
        <v>1776</v>
      </c>
      <c r="G828" s="337"/>
      <c r="H828" s="341">
        <v>0</v>
      </c>
      <c r="I828" s="150"/>
      <c r="J828" s="150"/>
      <c r="K828" s="150"/>
      <c r="L828" s="150"/>
      <c r="M828" s="150"/>
      <c r="N828" s="150"/>
    </row>
    <row r="829" spans="2:14" x14ac:dyDescent="0.3">
      <c r="B829" s="418" t="s">
        <v>4193</v>
      </c>
      <c r="C829" s="12" t="s">
        <v>3017</v>
      </c>
      <c r="D829" t="s">
        <v>3850</v>
      </c>
      <c r="E829" s="411"/>
      <c r="F829" s="409" t="s">
        <v>1776</v>
      </c>
      <c r="G829" s="337"/>
      <c r="H829" s="341">
        <v>0</v>
      </c>
      <c r="I829" s="150"/>
      <c r="J829" s="150"/>
      <c r="K829" s="150"/>
      <c r="L829" s="150"/>
      <c r="M829" s="150"/>
      <c r="N829" s="150"/>
    </row>
    <row r="830" spans="2:14" x14ac:dyDescent="0.3">
      <c r="B830" s="418" t="s">
        <v>4193</v>
      </c>
      <c r="C830" s="12" t="s">
        <v>3018</v>
      </c>
      <c r="D830" t="s">
        <v>3851</v>
      </c>
      <c r="E830" s="411"/>
      <c r="F830" s="409" t="s">
        <v>1776</v>
      </c>
      <c r="G830" s="337"/>
      <c r="H830" s="341">
        <v>0</v>
      </c>
      <c r="I830" s="150"/>
      <c r="J830" s="150"/>
      <c r="K830" s="150"/>
      <c r="L830" s="150"/>
      <c r="M830" s="150"/>
      <c r="N830" s="150"/>
    </row>
    <row r="831" spans="2:14" x14ac:dyDescent="0.3">
      <c r="B831" s="418" t="s">
        <v>4193</v>
      </c>
      <c r="C831" s="12" t="s">
        <v>3019</v>
      </c>
      <c r="D831" t="s">
        <v>3852</v>
      </c>
      <c r="E831" s="411"/>
      <c r="F831" s="409" t="s">
        <v>1775</v>
      </c>
      <c r="G831" s="337"/>
      <c r="H831" s="341">
        <v>0</v>
      </c>
      <c r="I831" s="150"/>
      <c r="J831" s="150"/>
      <c r="K831" s="150"/>
      <c r="L831" s="150"/>
      <c r="M831" s="150"/>
      <c r="N831" s="150"/>
    </row>
    <row r="832" spans="2:14" x14ac:dyDescent="0.3">
      <c r="B832" s="418" t="s">
        <v>4193</v>
      </c>
      <c r="C832" s="12" t="s">
        <v>3020</v>
      </c>
      <c r="D832" t="s">
        <v>3853</v>
      </c>
      <c r="E832" s="411"/>
      <c r="F832" s="409" t="s">
        <v>1775</v>
      </c>
      <c r="G832" s="337"/>
      <c r="H832" s="341">
        <v>0</v>
      </c>
      <c r="I832" s="150"/>
      <c r="J832" s="150"/>
      <c r="K832" s="150"/>
      <c r="L832" s="150"/>
      <c r="M832" s="150"/>
      <c r="N832" s="150"/>
    </row>
    <row r="833" spans="2:14" x14ac:dyDescent="0.3">
      <c r="B833" s="418" t="s">
        <v>4193</v>
      </c>
      <c r="C833" s="12" t="s">
        <v>3021</v>
      </c>
      <c r="D833" t="s">
        <v>3854</v>
      </c>
      <c r="E833" s="411"/>
      <c r="F833" s="409" t="s">
        <v>1776</v>
      </c>
      <c r="G833" s="11"/>
      <c r="H833" s="341">
        <v>0</v>
      </c>
      <c r="I833" s="150"/>
      <c r="J833" s="150"/>
      <c r="K833" s="150"/>
      <c r="L833" s="150"/>
      <c r="M833" s="150"/>
      <c r="N833" s="150"/>
    </row>
    <row r="834" spans="2:14" x14ac:dyDescent="0.3">
      <c r="B834" s="418" t="s">
        <v>4193</v>
      </c>
      <c r="C834" s="12" t="s">
        <v>3022</v>
      </c>
      <c r="D834" t="s">
        <v>3855</v>
      </c>
      <c r="E834" s="411"/>
      <c r="F834" s="409" t="s">
        <v>1775</v>
      </c>
      <c r="G834" s="337"/>
      <c r="H834" s="341">
        <v>0</v>
      </c>
      <c r="I834" s="150"/>
      <c r="J834" s="150"/>
      <c r="K834" s="150"/>
      <c r="L834" s="150"/>
      <c r="M834" s="150"/>
      <c r="N834" s="150"/>
    </row>
    <row r="835" spans="2:14" x14ac:dyDescent="0.3">
      <c r="B835" s="418" t="s">
        <v>4193</v>
      </c>
      <c r="C835" s="12" t="s">
        <v>3023</v>
      </c>
      <c r="D835" t="s">
        <v>3856</v>
      </c>
      <c r="E835" s="411"/>
      <c r="F835" s="409" t="s">
        <v>1776</v>
      </c>
      <c r="G835" s="337"/>
      <c r="H835" s="341">
        <v>0</v>
      </c>
      <c r="I835" s="150"/>
      <c r="J835" s="150"/>
      <c r="K835" s="150"/>
      <c r="L835" s="150"/>
      <c r="M835" s="150"/>
      <c r="N835" s="150"/>
    </row>
    <row r="836" spans="2:14" x14ac:dyDescent="0.3">
      <c r="B836" s="418" t="s">
        <v>4193</v>
      </c>
      <c r="C836" s="12" t="s">
        <v>3024</v>
      </c>
      <c r="D836" t="s">
        <v>3857</v>
      </c>
      <c r="E836" s="411"/>
      <c r="F836" s="409" t="s">
        <v>1776</v>
      </c>
      <c r="G836" s="337"/>
      <c r="H836" s="341">
        <v>0</v>
      </c>
      <c r="I836" s="150"/>
      <c r="J836" s="150"/>
      <c r="K836" s="150"/>
      <c r="L836" s="150"/>
      <c r="M836" s="150"/>
      <c r="N836" s="150"/>
    </row>
    <row r="837" spans="2:14" x14ac:dyDescent="0.3">
      <c r="B837" s="418" t="s">
        <v>4193</v>
      </c>
      <c r="C837" s="12" t="s">
        <v>3025</v>
      </c>
      <c r="D837" t="s">
        <v>3858</v>
      </c>
      <c r="E837" s="411"/>
      <c r="F837" s="409" t="s">
        <v>1776</v>
      </c>
      <c r="G837" s="337"/>
      <c r="H837" s="341">
        <v>0</v>
      </c>
      <c r="I837" s="150"/>
      <c r="J837" s="150"/>
      <c r="K837" s="150"/>
      <c r="L837" s="150"/>
      <c r="M837" s="150"/>
      <c r="N837" s="150"/>
    </row>
    <row r="838" spans="2:14" x14ac:dyDescent="0.3">
      <c r="B838" s="418" t="s">
        <v>4193</v>
      </c>
      <c r="C838" s="12" t="s">
        <v>3026</v>
      </c>
      <c r="D838" t="s">
        <v>3859</v>
      </c>
      <c r="E838" s="411"/>
      <c r="F838" s="409" t="s">
        <v>1776</v>
      </c>
      <c r="G838" s="337"/>
      <c r="H838" s="341">
        <v>0</v>
      </c>
      <c r="I838" s="150"/>
      <c r="J838" s="150"/>
      <c r="K838" s="150"/>
      <c r="L838" s="150"/>
      <c r="M838" s="150"/>
      <c r="N838" s="150"/>
    </row>
    <row r="839" spans="2:14" x14ac:dyDescent="0.3">
      <c r="B839" s="418" t="s">
        <v>4193</v>
      </c>
      <c r="C839" s="12" t="s">
        <v>3027</v>
      </c>
      <c r="D839" t="s">
        <v>3860</v>
      </c>
      <c r="E839" s="411"/>
      <c r="F839" s="409" t="s">
        <v>1776</v>
      </c>
      <c r="G839" s="337"/>
      <c r="H839" s="341">
        <v>0</v>
      </c>
      <c r="I839" s="150"/>
      <c r="J839" s="150"/>
      <c r="K839" s="150"/>
      <c r="L839" s="150"/>
      <c r="M839" s="150"/>
      <c r="N839" s="150"/>
    </row>
    <row r="840" spans="2:14" x14ac:dyDescent="0.3">
      <c r="B840" s="418" t="s">
        <v>4193</v>
      </c>
      <c r="C840" s="12" t="s">
        <v>3028</v>
      </c>
      <c r="D840" t="s">
        <v>3861</v>
      </c>
      <c r="E840" s="411"/>
      <c r="F840" s="409" t="s">
        <v>1775</v>
      </c>
      <c r="G840" s="337"/>
      <c r="H840" s="341">
        <v>0</v>
      </c>
      <c r="I840" s="150"/>
      <c r="J840" s="150"/>
      <c r="K840" s="150"/>
      <c r="L840" s="150"/>
      <c r="M840" s="150"/>
      <c r="N840" s="150"/>
    </row>
    <row r="841" spans="2:14" x14ac:dyDescent="0.3">
      <c r="B841" s="418" t="s">
        <v>4193</v>
      </c>
      <c r="C841" s="12" t="s">
        <v>3029</v>
      </c>
      <c r="D841" t="s">
        <v>3862</v>
      </c>
      <c r="E841" s="411"/>
      <c r="F841" s="409" t="s">
        <v>1775</v>
      </c>
      <c r="G841" s="337"/>
      <c r="H841" s="341">
        <v>0</v>
      </c>
      <c r="I841" s="150"/>
      <c r="J841" s="150"/>
      <c r="K841" s="150"/>
      <c r="L841" s="150"/>
      <c r="M841" s="150"/>
      <c r="N841" s="150"/>
    </row>
    <row r="842" spans="2:14" x14ac:dyDescent="0.3">
      <c r="B842" s="418" t="s">
        <v>4193</v>
      </c>
      <c r="C842" s="12" t="s">
        <v>3030</v>
      </c>
      <c r="D842" t="s">
        <v>3863</v>
      </c>
      <c r="E842" s="411"/>
      <c r="F842" s="409" t="s">
        <v>1776</v>
      </c>
      <c r="G842" s="11"/>
      <c r="H842" s="341">
        <v>0</v>
      </c>
      <c r="I842" s="150"/>
      <c r="J842" s="150"/>
      <c r="K842" s="150"/>
      <c r="L842" s="150"/>
      <c r="M842" s="150"/>
      <c r="N842" s="150"/>
    </row>
    <row r="843" spans="2:14" x14ac:dyDescent="0.3">
      <c r="B843" s="418" t="s">
        <v>4194</v>
      </c>
      <c r="C843" s="12" t="s">
        <v>3031</v>
      </c>
      <c r="D843" t="s">
        <v>3864</v>
      </c>
      <c r="E843" s="411"/>
      <c r="F843" s="409" t="s">
        <v>1775</v>
      </c>
      <c r="G843" s="337"/>
      <c r="H843" s="341">
        <v>0</v>
      </c>
      <c r="I843" s="150"/>
      <c r="J843" s="150"/>
      <c r="K843" s="150"/>
      <c r="L843" s="150"/>
      <c r="M843" s="150"/>
      <c r="N843" s="150"/>
    </row>
    <row r="844" spans="2:14" x14ac:dyDescent="0.3">
      <c r="B844" s="418" t="s">
        <v>4194</v>
      </c>
      <c r="C844" s="12" t="s">
        <v>3032</v>
      </c>
      <c r="D844" t="s">
        <v>3865</v>
      </c>
      <c r="E844" s="411"/>
      <c r="F844" s="409" t="s">
        <v>1776</v>
      </c>
      <c r="G844" s="337"/>
      <c r="H844" s="341">
        <v>0</v>
      </c>
      <c r="I844" s="150"/>
      <c r="J844" s="150"/>
      <c r="K844" s="150"/>
      <c r="L844" s="150"/>
      <c r="M844" s="150"/>
      <c r="N844" s="150"/>
    </row>
    <row r="845" spans="2:14" x14ac:dyDescent="0.3">
      <c r="B845" s="418" t="s">
        <v>4194</v>
      </c>
      <c r="C845" s="12" t="s">
        <v>3033</v>
      </c>
      <c r="D845" t="s">
        <v>3866</v>
      </c>
      <c r="E845" s="411"/>
      <c r="F845" s="409" t="s">
        <v>1776</v>
      </c>
      <c r="G845" s="337"/>
      <c r="H845" s="341">
        <v>0</v>
      </c>
      <c r="I845" s="150"/>
      <c r="J845" s="150"/>
      <c r="K845" s="150"/>
      <c r="L845" s="150"/>
      <c r="M845" s="150"/>
      <c r="N845" s="150"/>
    </row>
    <row r="846" spans="2:14" x14ac:dyDescent="0.3">
      <c r="B846" s="418" t="s">
        <v>4194</v>
      </c>
      <c r="C846" s="12" t="s">
        <v>3034</v>
      </c>
      <c r="D846" t="s">
        <v>3867</v>
      </c>
      <c r="E846" s="411"/>
      <c r="F846" s="409" t="s">
        <v>1776</v>
      </c>
      <c r="G846" s="337"/>
      <c r="H846" s="341">
        <v>0</v>
      </c>
      <c r="I846" s="150"/>
      <c r="J846" s="150"/>
      <c r="K846" s="150"/>
      <c r="L846" s="150"/>
      <c r="M846" s="150"/>
      <c r="N846" s="150"/>
    </row>
    <row r="847" spans="2:14" x14ac:dyDescent="0.3">
      <c r="B847" s="418" t="s">
        <v>4194</v>
      </c>
      <c r="C847" s="12" t="s">
        <v>3035</v>
      </c>
      <c r="D847" t="s">
        <v>3868</v>
      </c>
      <c r="E847" s="411"/>
      <c r="F847" s="409" t="s">
        <v>1776</v>
      </c>
      <c r="G847" s="337"/>
      <c r="H847" s="341">
        <v>0</v>
      </c>
      <c r="I847" s="150"/>
      <c r="J847" s="150"/>
      <c r="K847" s="150"/>
      <c r="L847" s="150"/>
      <c r="M847" s="150"/>
      <c r="N847" s="150"/>
    </row>
    <row r="848" spans="2:14" x14ac:dyDescent="0.3">
      <c r="B848" s="418" t="s">
        <v>4194</v>
      </c>
      <c r="C848" s="12" t="s">
        <v>3036</v>
      </c>
      <c r="D848" t="s">
        <v>3869</v>
      </c>
      <c r="E848" s="411"/>
      <c r="F848" s="409" t="s">
        <v>1776</v>
      </c>
      <c r="G848" s="337"/>
      <c r="H848" s="341">
        <v>0</v>
      </c>
      <c r="I848" s="150"/>
      <c r="J848" s="150"/>
      <c r="K848" s="150"/>
      <c r="L848" s="150"/>
      <c r="M848" s="150"/>
      <c r="N848" s="150"/>
    </row>
    <row r="849" spans="2:14" x14ac:dyDescent="0.3">
      <c r="B849" s="418" t="s">
        <v>4194</v>
      </c>
      <c r="C849" s="12" t="s">
        <v>3037</v>
      </c>
      <c r="D849" t="s">
        <v>3870</v>
      </c>
      <c r="E849" s="411"/>
      <c r="F849" s="409" t="s">
        <v>1775</v>
      </c>
      <c r="G849" s="337"/>
      <c r="H849" s="341">
        <v>0</v>
      </c>
      <c r="I849" s="150"/>
      <c r="J849" s="150"/>
      <c r="K849" s="150"/>
      <c r="L849" s="150"/>
      <c r="M849" s="150"/>
      <c r="N849" s="150"/>
    </row>
    <row r="850" spans="2:14" x14ac:dyDescent="0.3">
      <c r="B850" s="418" t="s">
        <v>4194</v>
      </c>
      <c r="C850" s="12" t="s">
        <v>3038</v>
      </c>
      <c r="D850" t="s">
        <v>3871</v>
      </c>
      <c r="E850" s="411"/>
      <c r="F850" s="409" t="s">
        <v>1775</v>
      </c>
      <c r="G850" s="337"/>
      <c r="H850" s="341">
        <v>0</v>
      </c>
      <c r="I850" s="150"/>
      <c r="J850" s="150"/>
      <c r="K850" s="150"/>
      <c r="L850" s="150"/>
      <c r="M850" s="150"/>
      <c r="N850" s="150"/>
    </row>
    <row r="851" spans="2:14" x14ac:dyDescent="0.3">
      <c r="B851" s="418" t="s">
        <v>4194</v>
      </c>
      <c r="C851" s="12" t="s">
        <v>3039</v>
      </c>
      <c r="D851" t="s">
        <v>3872</v>
      </c>
      <c r="E851" s="411"/>
      <c r="F851" s="409" t="s">
        <v>1776</v>
      </c>
      <c r="G851" s="11"/>
      <c r="H851" s="341">
        <v>0</v>
      </c>
      <c r="I851" s="150"/>
      <c r="J851" s="150"/>
      <c r="K851" s="150"/>
      <c r="L851" s="150"/>
      <c r="M851" s="150"/>
      <c r="N851" s="150"/>
    </row>
    <row r="852" spans="2:14" x14ac:dyDescent="0.3">
      <c r="B852" s="418" t="s">
        <v>4194</v>
      </c>
      <c r="C852" s="12" t="s">
        <v>3040</v>
      </c>
      <c r="D852" t="s">
        <v>3873</v>
      </c>
      <c r="E852" s="411"/>
      <c r="F852" s="409" t="s">
        <v>1775</v>
      </c>
      <c r="G852" s="337"/>
      <c r="H852" s="341">
        <v>0</v>
      </c>
      <c r="I852" s="150"/>
      <c r="J852" s="150"/>
      <c r="K852" s="150"/>
      <c r="L852" s="150"/>
      <c r="M852" s="150"/>
      <c r="N852" s="150"/>
    </row>
    <row r="853" spans="2:14" x14ac:dyDescent="0.3">
      <c r="B853" s="418" t="s">
        <v>4194</v>
      </c>
      <c r="C853" s="12" t="s">
        <v>3041</v>
      </c>
      <c r="D853" t="s">
        <v>3874</v>
      </c>
      <c r="E853" s="411"/>
      <c r="F853" s="409" t="s">
        <v>1776</v>
      </c>
      <c r="G853" s="337"/>
      <c r="H853" s="341">
        <v>0</v>
      </c>
      <c r="I853" s="150"/>
      <c r="J853" s="150"/>
      <c r="K853" s="150"/>
      <c r="L853" s="150"/>
      <c r="M853" s="150"/>
      <c r="N853" s="150"/>
    </row>
    <row r="854" spans="2:14" x14ac:dyDescent="0.3">
      <c r="B854" s="418" t="s">
        <v>4194</v>
      </c>
      <c r="C854" s="12" t="s">
        <v>3042</v>
      </c>
      <c r="D854" t="s">
        <v>3875</v>
      </c>
      <c r="E854" s="411"/>
      <c r="F854" s="409" t="s">
        <v>1776</v>
      </c>
      <c r="G854" s="337"/>
      <c r="H854" s="341">
        <v>0</v>
      </c>
      <c r="I854" s="150"/>
      <c r="J854" s="150"/>
      <c r="K854" s="150"/>
      <c r="L854" s="150"/>
      <c r="M854" s="150"/>
      <c r="N854" s="150"/>
    </row>
    <row r="855" spans="2:14" x14ac:dyDescent="0.3">
      <c r="B855" s="418" t="s">
        <v>4194</v>
      </c>
      <c r="C855" s="12" t="s">
        <v>3043</v>
      </c>
      <c r="D855" t="s">
        <v>3876</v>
      </c>
      <c r="E855" s="411"/>
      <c r="F855" s="409" t="s">
        <v>1776</v>
      </c>
      <c r="G855" s="337"/>
      <c r="H855" s="341">
        <v>0</v>
      </c>
      <c r="I855" s="150"/>
      <c r="J855" s="150"/>
      <c r="K855" s="150"/>
      <c r="L855" s="150"/>
      <c r="M855" s="150"/>
      <c r="N855" s="150"/>
    </row>
    <row r="856" spans="2:14" x14ac:dyDescent="0.3">
      <c r="B856" s="418" t="s">
        <v>4194</v>
      </c>
      <c r="C856" s="12" t="s">
        <v>3044</v>
      </c>
      <c r="D856" t="s">
        <v>3877</v>
      </c>
      <c r="E856" s="411"/>
      <c r="F856" s="409" t="s">
        <v>1776</v>
      </c>
      <c r="G856" s="337"/>
      <c r="H856" s="341">
        <v>0</v>
      </c>
      <c r="I856" s="150"/>
      <c r="J856" s="150"/>
      <c r="K856" s="150"/>
      <c r="L856" s="150"/>
      <c r="M856" s="150"/>
      <c r="N856" s="150"/>
    </row>
    <row r="857" spans="2:14" x14ac:dyDescent="0.3">
      <c r="B857" s="418" t="s">
        <v>4194</v>
      </c>
      <c r="C857" s="12" t="s">
        <v>3045</v>
      </c>
      <c r="D857" t="s">
        <v>3878</v>
      </c>
      <c r="E857" s="411"/>
      <c r="F857" s="409" t="s">
        <v>1776</v>
      </c>
      <c r="G857" s="337"/>
      <c r="H857" s="341">
        <v>0</v>
      </c>
      <c r="I857" s="150"/>
      <c r="J857" s="150"/>
      <c r="K857" s="150"/>
      <c r="L857" s="150"/>
      <c r="M857" s="150"/>
      <c r="N857" s="150"/>
    </row>
    <row r="858" spans="2:14" x14ac:dyDescent="0.3">
      <c r="B858" s="418" t="s">
        <v>4194</v>
      </c>
      <c r="C858" s="12" t="s">
        <v>3046</v>
      </c>
      <c r="D858" t="s">
        <v>3879</v>
      </c>
      <c r="E858" s="411"/>
      <c r="F858" s="409" t="s">
        <v>1775</v>
      </c>
      <c r="G858" s="337"/>
      <c r="H858" s="341">
        <v>0</v>
      </c>
      <c r="I858" s="150"/>
      <c r="J858" s="150"/>
      <c r="K858" s="150"/>
      <c r="L858" s="150"/>
      <c r="M858" s="150"/>
      <c r="N858" s="150"/>
    </row>
    <row r="859" spans="2:14" x14ac:dyDescent="0.3">
      <c r="B859" s="418" t="s">
        <v>4194</v>
      </c>
      <c r="C859" s="12" t="s">
        <v>3047</v>
      </c>
      <c r="D859" t="s">
        <v>3880</v>
      </c>
      <c r="E859" s="411"/>
      <c r="F859" s="409" t="s">
        <v>1775</v>
      </c>
      <c r="G859" s="337"/>
      <c r="H859" s="341">
        <v>0</v>
      </c>
      <c r="I859" s="150"/>
      <c r="J859" s="150"/>
      <c r="K859" s="150"/>
      <c r="L859" s="150"/>
      <c r="M859" s="150"/>
      <c r="N859" s="150"/>
    </row>
    <row r="860" spans="2:14" x14ac:dyDescent="0.3">
      <c r="B860" s="418" t="s">
        <v>4194</v>
      </c>
      <c r="C860" s="12" t="s">
        <v>3048</v>
      </c>
      <c r="D860" t="s">
        <v>3881</v>
      </c>
      <c r="E860" s="411"/>
      <c r="F860" s="409" t="s">
        <v>1776</v>
      </c>
      <c r="G860" s="11"/>
      <c r="H860" s="341">
        <v>0</v>
      </c>
      <c r="I860" s="150"/>
      <c r="J860" s="150"/>
      <c r="K860" s="150"/>
      <c r="L860" s="150"/>
      <c r="M860" s="150"/>
      <c r="N860" s="150"/>
    </row>
    <row r="861" spans="2:14" x14ac:dyDescent="0.3">
      <c r="B861" s="418" t="s">
        <v>4194</v>
      </c>
      <c r="C861" s="12" t="s">
        <v>3049</v>
      </c>
      <c r="D861" t="s">
        <v>3882</v>
      </c>
      <c r="E861" s="411"/>
      <c r="F861" s="409" t="s">
        <v>1775</v>
      </c>
      <c r="G861" s="337"/>
      <c r="H861" s="341">
        <v>0</v>
      </c>
      <c r="I861" s="150"/>
      <c r="J861" s="150"/>
      <c r="K861" s="150"/>
      <c r="L861" s="150"/>
      <c r="M861" s="150"/>
      <c r="N861" s="150"/>
    </row>
    <row r="862" spans="2:14" x14ac:dyDescent="0.3">
      <c r="B862" s="418" t="s">
        <v>4194</v>
      </c>
      <c r="C862" s="12" t="s">
        <v>3050</v>
      </c>
      <c r="D862" t="s">
        <v>3883</v>
      </c>
      <c r="E862" s="411"/>
      <c r="F862" s="409" t="s">
        <v>1776</v>
      </c>
      <c r="G862" s="337"/>
      <c r="H862" s="341">
        <v>0</v>
      </c>
      <c r="I862" s="150"/>
      <c r="J862" s="150"/>
      <c r="K862" s="150"/>
      <c r="L862" s="150"/>
      <c r="M862" s="150"/>
      <c r="N862" s="150"/>
    </row>
    <row r="863" spans="2:14" x14ac:dyDescent="0.3">
      <c r="B863" s="418" t="s">
        <v>4194</v>
      </c>
      <c r="C863" s="12" t="s">
        <v>3051</v>
      </c>
      <c r="D863" t="s">
        <v>3884</v>
      </c>
      <c r="E863" s="411"/>
      <c r="F863" s="409" t="s">
        <v>1776</v>
      </c>
      <c r="G863" s="337"/>
      <c r="H863" s="341">
        <v>0</v>
      </c>
      <c r="I863" s="150"/>
      <c r="J863" s="150"/>
      <c r="K863" s="150"/>
      <c r="L863" s="150"/>
      <c r="M863" s="150"/>
      <c r="N863" s="150"/>
    </row>
    <row r="864" spans="2:14" x14ac:dyDescent="0.3">
      <c r="B864" s="418" t="s">
        <v>4194</v>
      </c>
      <c r="C864" s="12" t="s">
        <v>3052</v>
      </c>
      <c r="D864" t="s">
        <v>3885</v>
      </c>
      <c r="E864" s="411"/>
      <c r="F864" s="409" t="s">
        <v>1776</v>
      </c>
      <c r="G864" s="337"/>
      <c r="H864" s="341">
        <v>0</v>
      </c>
      <c r="I864" s="150"/>
      <c r="J864" s="150"/>
      <c r="K864" s="150"/>
      <c r="L864" s="150"/>
      <c r="M864" s="150"/>
      <c r="N864" s="150"/>
    </row>
    <row r="865" spans="2:14" x14ac:dyDescent="0.3">
      <c r="B865" s="418" t="s">
        <v>4194</v>
      </c>
      <c r="C865" s="12" t="s">
        <v>3053</v>
      </c>
      <c r="D865" t="s">
        <v>3886</v>
      </c>
      <c r="E865" s="411"/>
      <c r="F865" s="409" t="s">
        <v>1776</v>
      </c>
      <c r="G865" s="337"/>
      <c r="H865" s="341">
        <v>0</v>
      </c>
      <c r="I865" s="150"/>
      <c r="J865" s="150"/>
      <c r="K865" s="150"/>
      <c r="L865" s="150"/>
      <c r="M865" s="150"/>
      <c r="N865" s="150"/>
    </row>
    <row r="866" spans="2:14" x14ac:dyDescent="0.3">
      <c r="B866" s="418" t="s">
        <v>4194</v>
      </c>
      <c r="C866" s="12" t="s">
        <v>3054</v>
      </c>
      <c r="D866" t="s">
        <v>3887</v>
      </c>
      <c r="E866" s="411"/>
      <c r="F866" s="409" t="s">
        <v>1776</v>
      </c>
      <c r="G866" s="337"/>
      <c r="H866" s="341">
        <v>0</v>
      </c>
      <c r="I866" s="150"/>
      <c r="J866" s="150"/>
      <c r="K866" s="150"/>
      <c r="L866" s="150"/>
      <c r="M866" s="150"/>
      <c r="N866" s="150"/>
    </row>
    <row r="867" spans="2:14" x14ac:dyDescent="0.3">
      <c r="B867" s="418" t="s">
        <v>4194</v>
      </c>
      <c r="C867" s="12" t="s">
        <v>3055</v>
      </c>
      <c r="D867" t="s">
        <v>3888</v>
      </c>
      <c r="E867" s="411"/>
      <c r="F867" s="409" t="s">
        <v>1775</v>
      </c>
      <c r="G867" s="337"/>
      <c r="H867" s="341">
        <v>0</v>
      </c>
      <c r="I867" s="150"/>
      <c r="J867" s="150"/>
      <c r="K867" s="150"/>
      <c r="L867" s="150"/>
      <c r="M867" s="150"/>
      <c r="N867" s="150"/>
    </row>
    <row r="868" spans="2:14" x14ac:dyDescent="0.3">
      <c r="B868" s="418" t="s">
        <v>4194</v>
      </c>
      <c r="C868" s="12" t="s">
        <v>3056</v>
      </c>
      <c r="D868" t="s">
        <v>3889</v>
      </c>
      <c r="E868" s="411"/>
      <c r="F868" s="409" t="s">
        <v>1775</v>
      </c>
      <c r="G868" s="337"/>
      <c r="H868" s="341">
        <v>0</v>
      </c>
      <c r="I868" s="150"/>
      <c r="J868" s="150"/>
      <c r="K868" s="150"/>
      <c r="L868" s="150"/>
      <c r="M868" s="150"/>
      <c r="N868" s="150"/>
    </row>
    <row r="869" spans="2:14" x14ac:dyDescent="0.3">
      <c r="B869" s="418" t="s">
        <v>4194</v>
      </c>
      <c r="C869" s="12" t="s">
        <v>3057</v>
      </c>
      <c r="D869" t="s">
        <v>3890</v>
      </c>
      <c r="E869" s="411"/>
      <c r="F869" s="409" t="s">
        <v>1776</v>
      </c>
      <c r="G869" s="11"/>
      <c r="H869" s="341">
        <v>0</v>
      </c>
      <c r="I869" s="150"/>
      <c r="J869" s="150"/>
      <c r="K869" s="150"/>
      <c r="L869" s="150"/>
      <c r="M869" s="150"/>
      <c r="N869" s="150"/>
    </row>
    <row r="870" spans="2:14" x14ac:dyDescent="0.3">
      <c r="B870" s="418" t="s">
        <v>4194</v>
      </c>
      <c r="C870" s="12" t="s">
        <v>3058</v>
      </c>
      <c r="D870" t="s">
        <v>3891</v>
      </c>
      <c r="E870" s="411"/>
      <c r="F870" s="409" t="s">
        <v>1775</v>
      </c>
      <c r="G870" s="337"/>
      <c r="H870" s="341">
        <v>0</v>
      </c>
      <c r="I870" s="150"/>
      <c r="J870" s="150"/>
      <c r="K870" s="150"/>
      <c r="L870" s="150"/>
      <c r="M870" s="150"/>
      <c r="N870" s="150"/>
    </row>
    <row r="871" spans="2:14" x14ac:dyDescent="0.3">
      <c r="B871" s="418" t="s">
        <v>4194</v>
      </c>
      <c r="C871" s="12" t="s">
        <v>3059</v>
      </c>
      <c r="D871" t="s">
        <v>3892</v>
      </c>
      <c r="E871" s="411"/>
      <c r="F871" s="409" t="s">
        <v>1776</v>
      </c>
      <c r="G871" s="337"/>
      <c r="H871" s="341">
        <v>0</v>
      </c>
      <c r="I871" s="150"/>
      <c r="J871" s="150"/>
      <c r="K871" s="150"/>
      <c r="L871" s="150"/>
      <c r="M871" s="150"/>
      <c r="N871" s="150"/>
    </row>
    <row r="872" spans="2:14" x14ac:dyDescent="0.3">
      <c r="B872" s="418" t="s">
        <v>4194</v>
      </c>
      <c r="C872" s="12" t="s">
        <v>3060</v>
      </c>
      <c r="D872" t="s">
        <v>3893</v>
      </c>
      <c r="E872" s="411"/>
      <c r="F872" s="409" t="s">
        <v>1776</v>
      </c>
      <c r="G872" s="337"/>
      <c r="H872" s="341">
        <v>0</v>
      </c>
      <c r="I872" s="150"/>
      <c r="J872" s="150"/>
      <c r="K872" s="150"/>
      <c r="L872" s="150"/>
      <c r="M872" s="150"/>
      <c r="N872" s="150"/>
    </row>
    <row r="873" spans="2:14" x14ac:dyDescent="0.3">
      <c r="B873" s="418" t="s">
        <v>4194</v>
      </c>
      <c r="C873" s="12" t="s">
        <v>3061</v>
      </c>
      <c r="D873" t="s">
        <v>3894</v>
      </c>
      <c r="E873" s="411"/>
      <c r="F873" s="409" t="s">
        <v>1776</v>
      </c>
      <c r="G873" s="337"/>
      <c r="H873" s="341">
        <v>0</v>
      </c>
      <c r="I873" s="150"/>
      <c r="J873" s="150"/>
      <c r="K873" s="150"/>
      <c r="L873" s="150"/>
      <c r="M873" s="150"/>
      <c r="N873" s="150"/>
    </row>
    <row r="874" spans="2:14" x14ac:dyDescent="0.3">
      <c r="B874" s="418" t="s">
        <v>4194</v>
      </c>
      <c r="C874" s="12" t="s">
        <v>3062</v>
      </c>
      <c r="D874" t="s">
        <v>3895</v>
      </c>
      <c r="E874" s="411"/>
      <c r="F874" s="409" t="s">
        <v>1776</v>
      </c>
      <c r="G874" s="337"/>
      <c r="H874" s="341">
        <v>0</v>
      </c>
      <c r="I874" s="150"/>
      <c r="J874" s="150"/>
      <c r="K874" s="150"/>
      <c r="L874" s="150"/>
      <c r="M874" s="150"/>
      <c r="N874" s="150"/>
    </row>
    <row r="875" spans="2:14" x14ac:dyDescent="0.3">
      <c r="B875" s="418" t="s">
        <v>4194</v>
      </c>
      <c r="C875" s="12" t="s">
        <v>3063</v>
      </c>
      <c r="D875" t="s">
        <v>3896</v>
      </c>
      <c r="E875" s="411"/>
      <c r="F875" s="409" t="s">
        <v>1776</v>
      </c>
      <c r="G875" s="337"/>
      <c r="H875" s="341">
        <v>0</v>
      </c>
      <c r="I875" s="150"/>
      <c r="J875" s="150"/>
      <c r="K875" s="150"/>
      <c r="L875" s="150"/>
      <c r="M875" s="150"/>
      <c r="N875" s="150"/>
    </row>
    <row r="876" spans="2:14" x14ac:dyDescent="0.3">
      <c r="B876" s="418" t="s">
        <v>4194</v>
      </c>
      <c r="C876" s="12" t="s">
        <v>3064</v>
      </c>
      <c r="D876" t="s">
        <v>3897</v>
      </c>
      <c r="E876" s="411"/>
      <c r="F876" s="409" t="s">
        <v>1775</v>
      </c>
      <c r="G876" s="337"/>
      <c r="H876" s="341">
        <v>0</v>
      </c>
      <c r="I876" s="150"/>
      <c r="J876" s="150"/>
      <c r="K876" s="150"/>
      <c r="L876" s="150"/>
      <c r="M876" s="150"/>
      <c r="N876" s="150"/>
    </row>
    <row r="877" spans="2:14" x14ac:dyDescent="0.3">
      <c r="B877" s="418" t="s">
        <v>4194</v>
      </c>
      <c r="C877" s="12" t="s">
        <v>3065</v>
      </c>
      <c r="D877" t="s">
        <v>3898</v>
      </c>
      <c r="E877" s="411"/>
      <c r="F877" s="409" t="s">
        <v>1775</v>
      </c>
      <c r="G877" s="337"/>
      <c r="H877" s="341">
        <v>0</v>
      </c>
      <c r="I877" s="150"/>
      <c r="J877" s="150"/>
      <c r="K877" s="150"/>
      <c r="L877" s="150"/>
      <c r="M877" s="150"/>
      <c r="N877" s="150"/>
    </row>
    <row r="878" spans="2:14" x14ac:dyDescent="0.3">
      <c r="B878" s="418" t="s">
        <v>4194</v>
      </c>
      <c r="C878" s="12" t="s">
        <v>3066</v>
      </c>
      <c r="D878" t="s">
        <v>3899</v>
      </c>
      <c r="E878" s="411"/>
      <c r="F878" s="409" t="s">
        <v>1776</v>
      </c>
      <c r="G878" s="11"/>
      <c r="H878" s="341">
        <v>0</v>
      </c>
      <c r="I878" s="150"/>
      <c r="J878" s="150"/>
      <c r="K878" s="150"/>
      <c r="L878" s="150"/>
      <c r="M878" s="150"/>
      <c r="N878" s="150"/>
    </row>
    <row r="879" spans="2:14" x14ac:dyDescent="0.3">
      <c r="B879" s="418" t="s">
        <v>4194</v>
      </c>
      <c r="C879" s="12" t="s">
        <v>3067</v>
      </c>
      <c r="D879" t="s">
        <v>3900</v>
      </c>
      <c r="E879" s="411"/>
      <c r="F879" s="409" t="s">
        <v>1775</v>
      </c>
      <c r="G879" s="337"/>
      <c r="H879" s="341">
        <v>0</v>
      </c>
      <c r="I879" s="150"/>
      <c r="J879" s="150"/>
      <c r="K879" s="150"/>
      <c r="L879" s="150"/>
      <c r="M879" s="150"/>
      <c r="N879" s="150"/>
    </row>
    <row r="880" spans="2:14" x14ac:dyDescent="0.3">
      <c r="B880" s="418" t="s">
        <v>4194</v>
      </c>
      <c r="C880" s="12" t="s">
        <v>3068</v>
      </c>
      <c r="D880" t="s">
        <v>3901</v>
      </c>
      <c r="E880" s="411"/>
      <c r="F880" s="409" t="s">
        <v>1776</v>
      </c>
      <c r="G880" s="337"/>
      <c r="H880" s="341">
        <v>0</v>
      </c>
      <c r="I880" s="150"/>
      <c r="J880" s="150"/>
      <c r="K880" s="150"/>
      <c r="L880" s="150"/>
      <c r="M880" s="150"/>
      <c r="N880" s="150"/>
    </row>
    <row r="881" spans="2:14" x14ac:dyDescent="0.3">
      <c r="B881" s="418" t="s">
        <v>4194</v>
      </c>
      <c r="C881" s="12" t="s">
        <v>3069</v>
      </c>
      <c r="D881" t="s">
        <v>3902</v>
      </c>
      <c r="E881" s="411"/>
      <c r="F881" s="409" t="s">
        <v>1776</v>
      </c>
      <c r="G881" s="337"/>
      <c r="H881" s="341">
        <v>0</v>
      </c>
      <c r="I881" s="150"/>
      <c r="J881" s="150"/>
      <c r="K881" s="150"/>
      <c r="L881" s="150"/>
      <c r="M881" s="150"/>
      <c r="N881" s="150"/>
    </row>
    <row r="882" spans="2:14" x14ac:dyDescent="0.3">
      <c r="B882" s="418" t="s">
        <v>4194</v>
      </c>
      <c r="C882" s="12" t="s">
        <v>3070</v>
      </c>
      <c r="D882" t="s">
        <v>3903</v>
      </c>
      <c r="E882" s="411"/>
      <c r="F882" s="409" t="s">
        <v>1776</v>
      </c>
      <c r="G882" s="337"/>
      <c r="H882" s="341">
        <v>0</v>
      </c>
      <c r="I882" s="150"/>
      <c r="J882" s="150"/>
      <c r="K882" s="150"/>
      <c r="L882" s="150"/>
      <c r="M882" s="150"/>
      <c r="N882" s="150"/>
    </row>
    <row r="883" spans="2:14" x14ac:dyDescent="0.3">
      <c r="B883" s="418" t="s">
        <v>4194</v>
      </c>
      <c r="C883" s="12" t="s">
        <v>3071</v>
      </c>
      <c r="D883" t="s">
        <v>3904</v>
      </c>
      <c r="E883" s="411"/>
      <c r="F883" s="409" t="s">
        <v>1776</v>
      </c>
      <c r="G883" s="337"/>
      <c r="H883" s="341">
        <v>0</v>
      </c>
      <c r="I883" s="150"/>
      <c r="J883" s="150"/>
      <c r="K883" s="150"/>
      <c r="L883" s="150"/>
      <c r="M883" s="150"/>
      <c r="N883" s="150"/>
    </row>
    <row r="884" spans="2:14" x14ac:dyDescent="0.3">
      <c r="B884" s="418" t="s">
        <v>4194</v>
      </c>
      <c r="C884" s="12" t="s">
        <v>3072</v>
      </c>
      <c r="D884" t="s">
        <v>3905</v>
      </c>
      <c r="E884" s="411"/>
      <c r="F884" s="409" t="s">
        <v>1776</v>
      </c>
      <c r="G884" s="337"/>
      <c r="H884" s="341">
        <v>0</v>
      </c>
      <c r="I884" s="150"/>
      <c r="J884" s="150"/>
      <c r="K884" s="150"/>
      <c r="L884" s="150"/>
      <c r="M884" s="150"/>
      <c r="N884" s="150"/>
    </row>
    <row r="885" spans="2:14" x14ac:dyDescent="0.3">
      <c r="B885" s="418" t="s">
        <v>4194</v>
      </c>
      <c r="C885" s="12" t="s">
        <v>3073</v>
      </c>
      <c r="D885" t="s">
        <v>3906</v>
      </c>
      <c r="E885" s="411"/>
      <c r="F885" s="409" t="s">
        <v>1775</v>
      </c>
      <c r="G885" s="337"/>
      <c r="H885" s="341">
        <v>0</v>
      </c>
      <c r="I885" s="150"/>
      <c r="J885" s="150"/>
      <c r="K885" s="150"/>
      <c r="L885" s="150"/>
      <c r="M885" s="150"/>
      <c r="N885" s="150"/>
    </row>
    <row r="886" spans="2:14" x14ac:dyDescent="0.3">
      <c r="B886" s="418" t="s">
        <v>4194</v>
      </c>
      <c r="C886" s="12" t="s">
        <v>3074</v>
      </c>
      <c r="D886" t="s">
        <v>3907</v>
      </c>
      <c r="E886" s="411"/>
      <c r="F886" s="409" t="s">
        <v>1775</v>
      </c>
      <c r="G886" s="337"/>
      <c r="H886" s="341">
        <v>0</v>
      </c>
      <c r="I886" s="150"/>
      <c r="J886" s="150"/>
      <c r="K886" s="150"/>
      <c r="L886" s="150"/>
      <c r="M886" s="150"/>
      <c r="N886" s="150"/>
    </row>
    <row r="887" spans="2:14" x14ac:dyDescent="0.3">
      <c r="B887" s="418" t="s">
        <v>4194</v>
      </c>
      <c r="C887" s="12" t="s">
        <v>3075</v>
      </c>
      <c r="D887" t="s">
        <v>3908</v>
      </c>
      <c r="E887" s="411"/>
      <c r="F887" s="409" t="s">
        <v>1776</v>
      </c>
      <c r="G887" s="11"/>
      <c r="H887" s="341">
        <v>0</v>
      </c>
      <c r="I887" s="150"/>
      <c r="J887" s="150"/>
      <c r="K887" s="150"/>
      <c r="L887" s="150"/>
      <c r="M887" s="150"/>
      <c r="N887" s="150"/>
    </row>
    <row r="888" spans="2:14" x14ac:dyDescent="0.3">
      <c r="B888" s="418" t="s">
        <v>4194</v>
      </c>
      <c r="C888" s="12" t="s">
        <v>3076</v>
      </c>
      <c r="D888" t="s">
        <v>3909</v>
      </c>
      <c r="E888" s="411"/>
      <c r="F888" s="409" t="s">
        <v>1775</v>
      </c>
      <c r="G888" s="337"/>
      <c r="H888" s="341">
        <v>0</v>
      </c>
      <c r="I888" s="150"/>
      <c r="J888" s="150"/>
      <c r="K888" s="150"/>
      <c r="L888" s="150"/>
      <c r="M888" s="150"/>
      <c r="N888" s="150"/>
    </row>
    <row r="889" spans="2:14" x14ac:dyDescent="0.3">
      <c r="B889" s="418" t="s">
        <v>4194</v>
      </c>
      <c r="C889" s="12" t="s">
        <v>3077</v>
      </c>
      <c r="D889" t="s">
        <v>3910</v>
      </c>
      <c r="E889" s="411"/>
      <c r="F889" s="409" t="s">
        <v>1776</v>
      </c>
      <c r="G889" s="337"/>
      <c r="H889" s="341">
        <v>0</v>
      </c>
      <c r="I889" s="150"/>
      <c r="J889" s="150"/>
      <c r="K889" s="150"/>
      <c r="L889" s="150"/>
      <c r="M889" s="150"/>
      <c r="N889" s="150"/>
    </row>
    <row r="890" spans="2:14" x14ac:dyDescent="0.3">
      <c r="B890" s="418" t="s">
        <v>4194</v>
      </c>
      <c r="C890" s="12" t="s">
        <v>3078</v>
      </c>
      <c r="D890" t="s">
        <v>3911</v>
      </c>
      <c r="E890" s="411"/>
      <c r="F890" s="409" t="s">
        <v>1776</v>
      </c>
      <c r="G890" s="337"/>
      <c r="H890" s="341">
        <v>0</v>
      </c>
      <c r="I890" s="150"/>
      <c r="J890" s="150"/>
      <c r="K890" s="150"/>
      <c r="L890" s="150"/>
      <c r="M890" s="150"/>
      <c r="N890" s="150"/>
    </row>
    <row r="891" spans="2:14" x14ac:dyDescent="0.3">
      <c r="B891" s="418" t="s">
        <v>4194</v>
      </c>
      <c r="C891" s="12" t="s">
        <v>3079</v>
      </c>
      <c r="D891" t="s">
        <v>3912</v>
      </c>
      <c r="E891" s="411"/>
      <c r="F891" s="409" t="s">
        <v>1776</v>
      </c>
      <c r="G891" s="337"/>
      <c r="H891" s="341">
        <v>0</v>
      </c>
      <c r="I891" s="150"/>
      <c r="J891" s="150"/>
      <c r="K891" s="150"/>
      <c r="L891" s="150"/>
      <c r="M891" s="150"/>
      <c r="N891" s="150"/>
    </row>
    <row r="892" spans="2:14" x14ac:dyDescent="0.3">
      <c r="B892" s="418" t="s">
        <v>4194</v>
      </c>
      <c r="C892" s="12" t="s">
        <v>3080</v>
      </c>
      <c r="D892" t="s">
        <v>3913</v>
      </c>
      <c r="E892" s="411"/>
      <c r="F892" s="409" t="s">
        <v>1776</v>
      </c>
      <c r="G892" s="337"/>
      <c r="H892" s="341">
        <v>0</v>
      </c>
      <c r="I892" s="150"/>
      <c r="J892" s="150"/>
      <c r="K892" s="150"/>
      <c r="L892" s="150"/>
      <c r="M892" s="150"/>
      <c r="N892" s="150"/>
    </row>
    <row r="893" spans="2:14" x14ac:dyDescent="0.3">
      <c r="B893" s="418" t="s">
        <v>4194</v>
      </c>
      <c r="C893" s="12" t="s">
        <v>3081</v>
      </c>
      <c r="D893" t="s">
        <v>3914</v>
      </c>
      <c r="E893" s="411"/>
      <c r="F893" s="409" t="s">
        <v>1776</v>
      </c>
      <c r="G893" s="337"/>
      <c r="H893" s="341">
        <v>0</v>
      </c>
      <c r="I893" s="150"/>
      <c r="J893" s="150"/>
      <c r="K893" s="150"/>
      <c r="L893" s="150"/>
      <c r="M893" s="150"/>
      <c r="N893" s="150"/>
    </row>
    <row r="894" spans="2:14" x14ac:dyDescent="0.3">
      <c r="B894" s="418" t="s">
        <v>4194</v>
      </c>
      <c r="C894" s="12" t="s">
        <v>3082</v>
      </c>
      <c r="D894" t="s">
        <v>3915</v>
      </c>
      <c r="E894" s="411"/>
      <c r="F894" s="409" t="s">
        <v>1775</v>
      </c>
      <c r="G894" s="337"/>
      <c r="H894" s="341">
        <v>0</v>
      </c>
      <c r="I894" s="150"/>
      <c r="J894" s="150"/>
      <c r="K894" s="150"/>
      <c r="L894" s="150"/>
      <c r="M894" s="150"/>
      <c r="N894" s="150"/>
    </row>
    <row r="895" spans="2:14" x14ac:dyDescent="0.3">
      <c r="B895" s="418" t="s">
        <v>4194</v>
      </c>
      <c r="C895" s="12" t="s">
        <v>3083</v>
      </c>
      <c r="D895" t="s">
        <v>3916</v>
      </c>
      <c r="E895" s="411"/>
      <c r="F895" s="409" t="s">
        <v>1775</v>
      </c>
      <c r="G895" s="337"/>
      <c r="H895" s="341">
        <v>0</v>
      </c>
      <c r="I895" s="150"/>
      <c r="J895" s="150"/>
      <c r="K895" s="150"/>
      <c r="L895" s="150"/>
      <c r="M895" s="150"/>
      <c r="N895" s="150"/>
    </row>
    <row r="896" spans="2:14" x14ac:dyDescent="0.3">
      <c r="B896" s="418" t="s">
        <v>4194</v>
      </c>
      <c r="C896" s="12" t="s">
        <v>3084</v>
      </c>
      <c r="D896" t="s">
        <v>3917</v>
      </c>
      <c r="E896" s="411"/>
      <c r="F896" s="409" t="s">
        <v>1776</v>
      </c>
      <c r="G896" s="11"/>
      <c r="H896" s="341">
        <v>0</v>
      </c>
      <c r="I896" s="150"/>
      <c r="J896" s="150"/>
      <c r="K896" s="150"/>
      <c r="L896" s="150"/>
      <c r="M896" s="150"/>
      <c r="N896" s="150"/>
    </row>
    <row r="897" spans="2:14" x14ac:dyDescent="0.3">
      <c r="B897" s="418" t="s">
        <v>4194</v>
      </c>
      <c r="C897" s="12" t="s">
        <v>3085</v>
      </c>
      <c r="D897" t="s">
        <v>3918</v>
      </c>
      <c r="E897" s="411"/>
      <c r="F897" s="409" t="s">
        <v>1775</v>
      </c>
      <c r="G897" s="337"/>
      <c r="H897" s="341">
        <v>0</v>
      </c>
      <c r="I897" s="150"/>
      <c r="J897" s="150"/>
      <c r="K897" s="150"/>
      <c r="L897" s="150"/>
      <c r="M897" s="150"/>
      <c r="N897" s="150"/>
    </row>
    <row r="898" spans="2:14" x14ac:dyDescent="0.3">
      <c r="B898" s="418" t="s">
        <v>4194</v>
      </c>
      <c r="C898" s="12" t="s">
        <v>3086</v>
      </c>
      <c r="D898" t="s">
        <v>3919</v>
      </c>
      <c r="E898" s="411"/>
      <c r="F898" s="409" t="s">
        <v>1776</v>
      </c>
      <c r="G898" s="337"/>
      <c r="H898" s="341">
        <v>0</v>
      </c>
      <c r="I898" s="150"/>
      <c r="J898" s="150"/>
      <c r="K898" s="150"/>
      <c r="L898" s="150"/>
      <c r="M898" s="150"/>
      <c r="N898" s="150"/>
    </row>
    <row r="899" spans="2:14" x14ac:dyDescent="0.3">
      <c r="B899" s="418" t="s">
        <v>4194</v>
      </c>
      <c r="C899" s="12" t="s">
        <v>3087</v>
      </c>
      <c r="D899" t="s">
        <v>3920</v>
      </c>
      <c r="E899" s="411"/>
      <c r="F899" s="409" t="s">
        <v>1776</v>
      </c>
      <c r="G899" s="337"/>
      <c r="H899" s="341">
        <v>0</v>
      </c>
      <c r="I899" s="150"/>
      <c r="J899" s="150"/>
      <c r="K899" s="150"/>
      <c r="L899" s="150"/>
      <c r="M899" s="150"/>
      <c r="N899" s="150"/>
    </row>
    <row r="900" spans="2:14" x14ac:dyDescent="0.3">
      <c r="B900" s="418" t="s">
        <v>4194</v>
      </c>
      <c r="C900" s="12" t="s">
        <v>3088</v>
      </c>
      <c r="D900" t="s">
        <v>3921</v>
      </c>
      <c r="E900" s="411"/>
      <c r="F900" s="409" t="s">
        <v>1776</v>
      </c>
      <c r="G900" s="337"/>
      <c r="H900" s="341">
        <v>0</v>
      </c>
      <c r="I900" s="150"/>
      <c r="J900" s="150"/>
      <c r="K900" s="150"/>
      <c r="L900" s="150"/>
      <c r="M900" s="150"/>
      <c r="N900" s="150"/>
    </row>
    <row r="901" spans="2:14" x14ac:dyDescent="0.3">
      <c r="B901" s="418" t="s">
        <v>4194</v>
      </c>
      <c r="C901" s="12" t="s">
        <v>3089</v>
      </c>
      <c r="D901" t="s">
        <v>3922</v>
      </c>
      <c r="E901" s="411"/>
      <c r="F901" s="409" t="s">
        <v>1776</v>
      </c>
      <c r="G901" s="337"/>
      <c r="H901" s="341">
        <v>0</v>
      </c>
      <c r="I901" s="150"/>
      <c r="J901" s="150"/>
      <c r="K901" s="150"/>
      <c r="L901" s="150"/>
      <c r="M901" s="150"/>
      <c r="N901" s="150"/>
    </row>
    <row r="902" spans="2:14" x14ac:dyDescent="0.3">
      <c r="B902" s="418" t="s">
        <v>4194</v>
      </c>
      <c r="C902" s="12" t="s">
        <v>3090</v>
      </c>
      <c r="D902" t="s">
        <v>3923</v>
      </c>
      <c r="E902" s="411"/>
      <c r="F902" s="409" t="s">
        <v>1776</v>
      </c>
      <c r="G902" s="337"/>
      <c r="H902" s="341">
        <v>0</v>
      </c>
      <c r="I902" s="150"/>
      <c r="J902" s="150"/>
      <c r="K902" s="150"/>
      <c r="L902" s="150"/>
      <c r="M902" s="150"/>
      <c r="N902" s="150"/>
    </row>
    <row r="903" spans="2:14" x14ac:dyDescent="0.3">
      <c r="B903" s="418" t="s">
        <v>4194</v>
      </c>
      <c r="C903" s="12" t="s">
        <v>3091</v>
      </c>
      <c r="D903" t="s">
        <v>3924</v>
      </c>
      <c r="E903" s="411"/>
      <c r="F903" s="409" t="s">
        <v>1775</v>
      </c>
      <c r="G903" s="337"/>
      <c r="H903" s="341">
        <v>0</v>
      </c>
      <c r="I903" s="150"/>
      <c r="J903" s="150"/>
      <c r="K903" s="150"/>
      <c r="L903" s="150"/>
      <c r="M903" s="150"/>
      <c r="N903" s="150"/>
    </row>
    <row r="904" spans="2:14" x14ac:dyDescent="0.3">
      <c r="B904" s="418" t="s">
        <v>4194</v>
      </c>
      <c r="C904" s="12" t="s">
        <v>3092</v>
      </c>
      <c r="D904" t="s">
        <v>3925</v>
      </c>
      <c r="E904" s="411"/>
      <c r="F904" s="409" t="s">
        <v>1775</v>
      </c>
      <c r="G904" s="337"/>
      <c r="H904" s="341">
        <v>0</v>
      </c>
      <c r="I904" s="150"/>
      <c r="J904" s="150"/>
      <c r="K904" s="150"/>
      <c r="L904" s="150"/>
      <c r="M904" s="150"/>
      <c r="N904" s="150"/>
    </row>
    <row r="905" spans="2:14" x14ac:dyDescent="0.3">
      <c r="B905" s="418" t="s">
        <v>4194</v>
      </c>
      <c r="C905" s="12" t="s">
        <v>3093</v>
      </c>
      <c r="D905" t="s">
        <v>3926</v>
      </c>
      <c r="E905" s="411"/>
      <c r="F905" s="409" t="s">
        <v>1776</v>
      </c>
      <c r="G905" s="11"/>
      <c r="H905" s="341">
        <v>0</v>
      </c>
      <c r="I905" s="150"/>
      <c r="J905" s="150"/>
      <c r="K905" s="150"/>
      <c r="L905" s="150"/>
      <c r="M905" s="150"/>
      <c r="N905" s="150"/>
    </row>
    <row r="906" spans="2:14" x14ac:dyDescent="0.3">
      <c r="B906" s="418" t="s">
        <v>4194</v>
      </c>
      <c r="C906" s="12" t="s">
        <v>3094</v>
      </c>
      <c r="D906" t="s">
        <v>3927</v>
      </c>
      <c r="E906" s="411"/>
      <c r="F906" s="409" t="s">
        <v>1775</v>
      </c>
      <c r="G906" s="337"/>
      <c r="H906" s="341">
        <v>0</v>
      </c>
      <c r="I906" s="150"/>
      <c r="J906" s="150"/>
      <c r="K906" s="150"/>
      <c r="L906" s="150"/>
      <c r="M906" s="150"/>
      <c r="N906" s="150"/>
    </row>
    <row r="907" spans="2:14" x14ac:dyDescent="0.3">
      <c r="B907" s="418" t="s">
        <v>4194</v>
      </c>
      <c r="C907" s="12" t="s">
        <v>3095</v>
      </c>
      <c r="D907" t="s">
        <v>3928</v>
      </c>
      <c r="E907" s="411"/>
      <c r="F907" s="409" t="s">
        <v>1776</v>
      </c>
      <c r="G907" s="337"/>
      <c r="H907" s="341">
        <v>0</v>
      </c>
      <c r="I907" s="150"/>
      <c r="J907" s="150"/>
      <c r="K907" s="150"/>
      <c r="L907" s="150"/>
      <c r="M907" s="150"/>
      <c r="N907" s="150"/>
    </row>
    <row r="908" spans="2:14" x14ac:dyDescent="0.3">
      <c r="B908" s="418" t="s">
        <v>4194</v>
      </c>
      <c r="C908" s="12" t="s">
        <v>3096</v>
      </c>
      <c r="D908" t="s">
        <v>3929</v>
      </c>
      <c r="E908" s="411"/>
      <c r="F908" s="409" t="s">
        <v>1776</v>
      </c>
      <c r="G908" s="337"/>
      <c r="H908" s="341">
        <v>0</v>
      </c>
      <c r="I908" s="150"/>
      <c r="J908" s="150"/>
      <c r="K908" s="150"/>
      <c r="L908" s="150"/>
      <c r="M908" s="150"/>
      <c r="N908" s="150"/>
    </row>
    <row r="909" spans="2:14" x14ac:dyDescent="0.3">
      <c r="B909" s="418" t="s">
        <v>4194</v>
      </c>
      <c r="C909" s="12" t="s">
        <v>3097</v>
      </c>
      <c r="D909" t="s">
        <v>3930</v>
      </c>
      <c r="E909" s="411"/>
      <c r="F909" s="409" t="s">
        <v>1776</v>
      </c>
      <c r="G909" s="337"/>
      <c r="H909" s="341">
        <v>0</v>
      </c>
      <c r="I909" s="150"/>
      <c r="J909" s="150"/>
      <c r="K909" s="150"/>
      <c r="L909" s="150"/>
      <c r="M909" s="150"/>
      <c r="N909" s="150"/>
    </row>
    <row r="910" spans="2:14" x14ac:dyDescent="0.3">
      <c r="B910" s="418" t="s">
        <v>4194</v>
      </c>
      <c r="C910" s="12" t="s">
        <v>3098</v>
      </c>
      <c r="D910" t="s">
        <v>3931</v>
      </c>
      <c r="E910" s="411"/>
      <c r="F910" s="409" t="s">
        <v>1776</v>
      </c>
      <c r="G910" s="337"/>
      <c r="H910" s="341">
        <v>0</v>
      </c>
      <c r="I910" s="150"/>
      <c r="J910" s="150"/>
      <c r="K910" s="150"/>
      <c r="L910" s="150"/>
      <c r="M910" s="150"/>
      <c r="N910" s="150"/>
    </row>
    <row r="911" spans="2:14" x14ac:dyDescent="0.3">
      <c r="B911" s="418" t="s">
        <v>4194</v>
      </c>
      <c r="C911" s="12" t="s">
        <v>3099</v>
      </c>
      <c r="D911" t="s">
        <v>3932</v>
      </c>
      <c r="E911" s="411"/>
      <c r="F911" s="409" t="s">
        <v>1776</v>
      </c>
      <c r="G911" s="337"/>
      <c r="H911" s="341">
        <v>0</v>
      </c>
      <c r="I911" s="150"/>
      <c r="J911" s="150"/>
      <c r="K911" s="150"/>
      <c r="L911" s="150"/>
      <c r="M911" s="150"/>
      <c r="N911" s="150"/>
    </row>
    <row r="912" spans="2:14" x14ac:dyDescent="0.3">
      <c r="B912" s="418" t="s">
        <v>4194</v>
      </c>
      <c r="C912" s="12" t="s">
        <v>3100</v>
      </c>
      <c r="D912" t="s">
        <v>3933</v>
      </c>
      <c r="E912" s="411"/>
      <c r="F912" s="409" t="s">
        <v>1775</v>
      </c>
      <c r="G912" s="337"/>
      <c r="H912" s="341">
        <v>0</v>
      </c>
      <c r="I912" s="150"/>
      <c r="J912" s="150"/>
      <c r="K912" s="150"/>
      <c r="L912" s="150"/>
      <c r="M912" s="150"/>
      <c r="N912" s="150"/>
    </row>
    <row r="913" spans="2:14" x14ac:dyDescent="0.3">
      <c r="B913" s="418" t="s">
        <v>4194</v>
      </c>
      <c r="C913" s="12" t="s">
        <v>3101</v>
      </c>
      <c r="D913" t="s">
        <v>3934</v>
      </c>
      <c r="E913" s="411"/>
      <c r="F913" s="409" t="s">
        <v>1775</v>
      </c>
      <c r="G913" s="337"/>
      <c r="H913" s="341">
        <v>0</v>
      </c>
      <c r="I913" s="150"/>
      <c r="J913" s="150"/>
      <c r="K913" s="150"/>
      <c r="L913" s="150"/>
      <c r="M913" s="150"/>
      <c r="N913" s="150"/>
    </row>
    <row r="914" spans="2:14" x14ac:dyDescent="0.3">
      <c r="B914" s="418" t="s">
        <v>4194</v>
      </c>
      <c r="C914" s="12" t="s">
        <v>3102</v>
      </c>
      <c r="D914" t="s">
        <v>3935</v>
      </c>
      <c r="E914" s="411"/>
      <c r="F914" s="409" t="s">
        <v>1776</v>
      </c>
      <c r="G914" s="11"/>
      <c r="H914" s="341">
        <v>0</v>
      </c>
      <c r="I914" s="150"/>
      <c r="J914" s="150"/>
      <c r="K914" s="150"/>
      <c r="L914" s="150"/>
      <c r="M914" s="150"/>
      <c r="N914" s="150"/>
    </row>
    <row r="915" spans="2:14" x14ac:dyDescent="0.3">
      <c r="B915" s="418" t="s">
        <v>4195</v>
      </c>
      <c r="C915" s="12" t="s">
        <v>3103</v>
      </c>
      <c r="D915" t="s">
        <v>3936</v>
      </c>
      <c r="E915" s="411"/>
      <c r="F915" s="409" t="s">
        <v>1775</v>
      </c>
      <c r="G915" s="337"/>
      <c r="H915" s="341">
        <v>0</v>
      </c>
      <c r="I915" s="150"/>
      <c r="J915" s="150"/>
      <c r="K915" s="150"/>
      <c r="L915" s="150"/>
      <c r="M915" s="150"/>
      <c r="N915" s="150"/>
    </row>
    <row r="916" spans="2:14" x14ac:dyDescent="0.3">
      <c r="B916" s="418" t="s">
        <v>4195</v>
      </c>
      <c r="C916" s="12" t="s">
        <v>3104</v>
      </c>
      <c r="D916" t="s">
        <v>3937</v>
      </c>
      <c r="E916" s="411"/>
      <c r="F916" s="409" t="s">
        <v>1776</v>
      </c>
      <c r="G916" s="337"/>
      <c r="H916" s="341">
        <v>0</v>
      </c>
      <c r="I916" s="150"/>
      <c r="J916" s="150"/>
      <c r="K916" s="150"/>
      <c r="L916" s="150"/>
      <c r="M916" s="150"/>
      <c r="N916" s="150"/>
    </row>
    <row r="917" spans="2:14" x14ac:dyDescent="0.3">
      <c r="B917" s="418" t="s">
        <v>4195</v>
      </c>
      <c r="C917" s="12" t="s">
        <v>3105</v>
      </c>
      <c r="D917" t="s">
        <v>3938</v>
      </c>
      <c r="E917" s="411"/>
      <c r="F917" s="409" t="s">
        <v>1776</v>
      </c>
      <c r="G917" s="337"/>
      <c r="H917" s="341">
        <v>0</v>
      </c>
      <c r="I917" s="150"/>
      <c r="J917" s="150"/>
      <c r="K917" s="150"/>
      <c r="L917" s="150"/>
      <c r="M917" s="150"/>
      <c r="N917" s="150"/>
    </row>
    <row r="918" spans="2:14" x14ac:dyDescent="0.3">
      <c r="B918" s="418" t="s">
        <v>4195</v>
      </c>
      <c r="C918" s="12" t="s">
        <v>3106</v>
      </c>
      <c r="D918" t="s">
        <v>3939</v>
      </c>
      <c r="E918" s="411"/>
      <c r="F918" s="409" t="s">
        <v>1776</v>
      </c>
      <c r="G918" s="337"/>
      <c r="H918" s="341">
        <v>0</v>
      </c>
      <c r="I918" s="150"/>
      <c r="J918" s="150"/>
      <c r="K918" s="150"/>
      <c r="L918" s="150"/>
      <c r="M918" s="150"/>
      <c r="N918" s="150"/>
    </row>
    <row r="919" spans="2:14" x14ac:dyDescent="0.3">
      <c r="B919" s="418" t="s">
        <v>4195</v>
      </c>
      <c r="C919" s="12" t="s">
        <v>3107</v>
      </c>
      <c r="D919" t="s">
        <v>3940</v>
      </c>
      <c r="E919" s="411"/>
      <c r="F919" s="409" t="s">
        <v>1776</v>
      </c>
      <c r="G919" s="337"/>
      <c r="H919" s="341">
        <v>0</v>
      </c>
      <c r="I919" s="150"/>
      <c r="J919" s="150"/>
      <c r="K919" s="150"/>
      <c r="L919" s="150"/>
      <c r="M919" s="150"/>
      <c r="N919" s="150"/>
    </row>
    <row r="920" spans="2:14" x14ac:dyDescent="0.3">
      <c r="B920" s="418" t="s">
        <v>4195</v>
      </c>
      <c r="C920" s="12" t="s">
        <v>3108</v>
      </c>
      <c r="D920" t="s">
        <v>3941</v>
      </c>
      <c r="E920" s="411"/>
      <c r="F920" s="409" t="s">
        <v>1776</v>
      </c>
      <c r="G920" s="337"/>
      <c r="H920" s="341">
        <v>0</v>
      </c>
      <c r="I920" s="150"/>
      <c r="J920" s="150"/>
      <c r="K920" s="150"/>
      <c r="L920" s="150"/>
      <c r="M920" s="150"/>
      <c r="N920" s="150"/>
    </row>
    <row r="921" spans="2:14" x14ac:dyDescent="0.3">
      <c r="B921" s="418" t="s">
        <v>4195</v>
      </c>
      <c r="C921" s="12" t="s">
        <v>3109</v>
      </c>
      <c r="D921" t="s">
        <v>3942</v>
      </c>
      <c r="E921" s="411"/>
      <c r="F921" s="409" t="s">
        <v>1775</v>
      </c>
      <c r="G921" s="337"/>
      <c r="H921" s="341">
        <v>0</v>
      </c>
      <c r="I921" s="150"/>
      <c r="J921" s="150"/>
      <c r="K921" s="150"/>
      <c r="L921" s="150"/>
      <c r="M921" s="150"/>
      <c r="N921" s="150"/>
    </row>
    <row r="922" spans="2:14" x14ac:dyDescent="0.3">
      <c r="B922" s="418" t="s">
        <v>4195</v>
      </c>
      <c r="C922" s="12" t="s">
        <v>3110</v>
      </c>
      <c r="D922" t="s">
        <v>3943</v>
      </c>
      <c r="E922" s="411"/>
      <c r="F922" s="409" t="s">
        <v>1775</v>
      </c>
      <c r="G922" s="337"/>
      <c r="H922" s="341">
        <v>0</v>
      </c>
      <c r="I922" s="150"/>
      <c r="J922" s="150"/>
      <c r="K922" s="150"/>
      <c r="L922" s="150"/>
      <c r="M922" s="150"/>
      <c r="N922" s="150"/>
    </row>
    <row r="923" spans="2:14" x14ac:dyDescent="0.3">
      <c r="B923" s="418" t="s">
        <v>4195</v>
      </c>
      <c r="C923" s="12" t="s">
        <v>3111</v>
      </c>
      <c r="D923" t="s">
        <v>3944</v>
      </c>
      <c r="E923" s="411"/>
      <c r="F923" s="409" t="s">
        <v>1776</v>
      </c>
      <c r="G923" s="11"/>
      <c r="H923" s="341">
        <v>0</v>
      </c>
      <c r="I923" s="150"/>
      <c r="J923" s="150"/>
      <c r="K923" s="150"/>
      <c r="L923" s="150"/>
      <c r="M923" s="150"/>
      <c r="N923" s="150"/>
    </row>
    <row r="924" spans="2:14" x14ac:dyDescent="0.3">
      <c r="B924" s="418" t="s">
        <v>4195</v>
      </c>
      <c r="C924" s="12" t="s">
        <v>3112</v>
      </c>
      <c r="D924" t="s">
        <v>3945</v>
      </c>
      <c r="E924" s="411"/>
      <c r="F924" s="409" t="s">
        <v>1775</v>
      </c>
      <c r="G924" s="337"/>
      <c r="H924" s="341">
        <v>0</v>
      </c>
      <c r="I924" s="150"/>
      <c r="J924" s="150"/>
      <c r="K924" s="150"/>
      <c r="L924" s="150"/>
      <c r="M924" s="150"/>
      <c r="N924" s="150"/>
    </row>
    <row r="925" spans="2:14" x14ac:dyDescent="0.3">
      <c r="B925" s="418" t="s">
        <v>4195</v>
      </c>
      <c r="C925" s="12" t="s">
        <v>3113</v>
      </c>
      <c r="D925" t="s">
        <v>3946</v>
      </c>
      <c r="E925" s="411"/>
      <c r="F925" s="409" t="s">
        <v>1776</v>
      </c>
      <c r="G925" s="337"/>
      <c r="H925" s="341">
        <v>0</v>
      </c>
      <c r="I925" s="150"/>
      <c r="J925" s="150"/>
      <c r="K925" s="150"/>
      <c r="L925" s="150"/>
      <c r="M925" s="150"/>
      <c r="N925" s="150"/>
    </row>
    <row r="926" spans="2:14" x14ac:dyDescent="0.3">
      <c r="B926" s="418" t="s">
        <v>4195</v>
      </c>
      <c r="C926" s="12" t="s">
        <v>3114</v>
      </c>
      <c r="D926" t="s">
        <v>3947</v>
      </c>
      <c r="E926" s="411"/>
      <c r="F926" s="409" t="s">
        <v>1776</v>
      </c>
      <c r="G926" s="337"/>
      <c r="H926" s="341">
        <v>0</v>
      </c>
      <c r="I926" s="150"/>
      <c r="J926" s="150"/>
      <c r="K926" s="150"/>
      <c r="L926" s="150"/>
      <c r="M926" s="150"/>
      <c r="N926" s="150"/>
    </row>
    <row r="927" spans="2:14" x14ac:dyDescent="0.3">
      <c r="B927" s="418" t="s">
        <v>4195</v>
      </c>
      <c r="C927" s="12" t="s">
        <v>3115</v>
      </c>
      <c r="D927" t="s">
        <v>3948</v>
      </c>
      <c r="E927" s="411"/>
      <c r="F927" s="409" t="s">
        <v>1776</v>
      </c>
      <c r="G927" s="337"/>
      <c r="H927" s="341">
        <v>0</v>
      </c>
      <c r="I927" s="150"/>
      <c r="J927" s="150"/>
      <c r="K927" s="150"/>
      <c r="L927" s="150"/>
      <c r="M927" s="150"/>
      <c r="N927" s="150"/>
    </row>
    <row r="928" spans="2:14" x14ac:dyDescent="0.3">
      <c r="B928" s="418" t="s">
        <v>4195</v>
      </c>
      <c r="C928" s="12" t="s">
        <v>3116</v>
      </c>
      <c r="D928" t="s">
        <v>3949</v>
      </c>
      <c r="E928" s="411"/>
      <c r="F928" s="409" t="s">
        <v>1776</v>
      </c>
      <c r="G928" s="337"/>
      <c r="H928" s="341">
        <v>0</v>
      </c>
      <c r="I928" s="150"/>
      <c r="J928" s="150"/>
      <c r="K928" s="150"/>
      <c r="L928" s="150"/>
      <c r="M928" s="150"/>
      <c r="N928" s="150"/>
    </row>
    <row r="929" spans="2:14" x14ac:dyDescent="0.3">
      <c r="B929" s="418" t="s">
        <v>4195</v>
      </c>
      <c r="C929" s="12" t="s">
        <v>3117</v>
      </c>
      <c r="D929" t="s">
        <v>3950</v>
      </c>
      <c r="E929" s="411"/>
      <c r="F929" s="409" t="s">
        <v>1776</v>
      </c>
      <c r="G929" s="337"/>
      <c r="H929" s="341">
        <v>0</v>
      </c>
      <c r="I929" s="150"/>
      <c r="J929" s="150"/>
      <c r="K929" s="150"/>
      <c r="L929" s="150"/>
      <c r="M929" s="150"/>
      <c r="N929" s="150"/>
    </row>
    <row r="930" spans="2:14" x14ac:dyDescent="0.3">
      <c r="B930" s="418" t="s">
        <v>4195</v>
      </c>
      <c r="C930" s="12" t="s">
        <v>3118</v>
      </c>
      <c r="D930" t="s">
        <v>3951</v>
      </c>
      <c r="E930" s="411"/>
      <c r="F930" s="409" t="s">
        <v>1775</v>
      </c>
      <c r="G930" s="337"/>
      <c r="H930" s="341">
        <v>0</v>
      </c>
      <c r="I930" s="150"/>
      <c r="J930" s="150"/>
      <c r="K930" s="150"/>
      <c r="L930" s="150"/>
      <c r="M930" s="150"/>
      <c r="N930" s="150"/>
    </row>
    <row r="931" spans="2:14" x14ac:dyDescent="0.3">
      <c r="B931" s="418" t="s">
        <v>4195</v>
      </c>
      <c r="C931" s="12" t="s">
        <v>3119</v>
      </c>
      <c r="D931" t="s">
        <v>3952</v>
      </c>
      <c r="E931" s="411"/>
      <c r="F931" s="409" t="s">
        <v>1775</v>
      </c>
      <c r="G931" s="337"/>
      <c r="H931" s="341">
        <v>0</v>
      </c>
      <c r="I931" s="150"/>
      <c r="J931" s="150"/>
      <c r="K931" s="150"/>
      <c r="L931" s="150"/>
      <c r="M931" s="150"/>
      <c r="N931" s="150"/>
    </row>
    <row r="932" spans="2:14" x14ac:dyDescent="0.3">
      <c r="B932" s="418" t="s">
        <v>4195</v>
      </c>
      <c r="C932" s="12" t="s">
        <v>3120</v>
      </c>
      <c r="D932" t="s">
        <v>3953</v>
      </c>
      <c r="E932" s="411"/>
      <c r="F932" s="409" t="s">
        <v>1776</v>
      </c>
      <c r="G932" s="11"/>
      <c r="H932" s="341">
        <v>0</v>
      </c>
      <c r="I932" s="150"/>
      <c r="J932" s="150"/>
      <c r="K932" s="150"/>
      <c r="L932" s="150"/>
      <c r="M932" s="150"/>
      <c r="N932" s="150"/>
    </row>
    <row r="933" spans="2:14" x14ac:dyDescent="0.3">
      <c r="B933" s="182" t="s">
        <v>3954</v>
      </c>
      <c r="C933" t="s">
        <v>2134</v>
      </c>
      <c r="D933" t="s">
        <v>3955</v>
      </c>
      <c r="E933" s="3"/>
      <c r="F933" s="412" t="s">
        <v>1776</v>
      </c>
      <c r="G933" s="11"/>
      <c r="H933" s="413">
        <v>0</v>
      </c>
      <c r="I933" s="150"/>
      <c r="J933" s="150"/>
      <c r="K933" s="150"/>
      <c r="L933" s="150"/>
      <c r="M933" s="150"/>
      <c r="N933" s="150"/>
    </row>
    <row r="934" spans="2:14" x14ac:dyDescent="0.3">
      <c r="B934" s="182" t="s">
        <v>3954</v>
      </c>
      <c r="C934" t="s">
        <v>2136</v>
      </c>
      <c r="D934" t="s">
        <v>3956</v>
      </c>
      <c r="E934" s="3"/>
      <c r="F934" s="412" t="s">
        <v>1775</v>
      </c>
      <c r="G934" s="11"/>
      <c r="H934" s="413">
        <v>0</v>
      </c>
      <c r="I934" s="150"/>
      <c r="J934" s="150"/>
      <c r="K934" s="150"/>
      <c r="L934" s="150"/>
      <c r="M934" s="150"/>
      <c r="N934" s="150"/>
    </row>
    <row r="935" spans="2:14" x14ac:dyDescent="0.3">
      <c r="B935" s="182" t="s">
        <v>3954</v>
      </c>
      <c r="C935" t="s">
        <v>2138</v>
      </c>
      <c r="D935" t="s">
        <v>3957</v>
      </c>
      <c r="E935" s="3"/>
      <c r="F935" s="412" t="s">
        <v>1775</v>
      </c>
      <c r="G935" s="11"/>
      <c r="H935" s="413">
        <v>0</v>
      </c>
      <c r="I935" s="150"/>
      <c r="J935" s="150"/>
      <c r="K935" s="150"/>
      <c r="L935" s="150"/>
      <c r="M935" s="150"/>
      <c r="N935" s="150"/>
    </row>
    <row r="936" spans="2:14" x14ac:dyDescent="0.3">
      <c r="B936" s="182" t="s">
        <v>3954</v>
      </c>
      <c r="C936" t="s">
        <v>2139</v>
      </c>
      <c r="D936" t="s">
        <v>3958</v>
      </c>
      <c r="E936" s="3"/>
      <c r="F936" s="412" t="s">
        <v>1775</v>
      </c>
      <c r="G936" s="11"/>
      <c r="H936" s="413">
        <v>0</v>
      </c>
      <c r="I936" s="150"/>
      <c r="J936" s="150"/>
      <c r="K936" s="150"/>
      <c r="L936" s="150"/>
      <c r="M936" s="150"/>
      <c r="N936" s="150"/>
    </row>
    <row r="937" spans="2:14" x14ac:dyDescent="0.3">
      <c r="B937" s="182" t="s">
        <v>3954</v>
      </c>
      <c r="C937" t="s">
        <v>2140</v>
      </c>
      <c r="D937" t="s">
        <v>3959</v>
      </c>
      <c r="E937" s="3"/>
      <c r="F937" s="412" t="s">
        <v>1775</v>
      </c>
      <c r="G937" s="11"/>
      <c r="H937" s="413">
        <v>0</v>
      </c>
      <c r="I937" s="150"/>
      <c r="J937" s="150"/>
      <c r="K937" s="150"/>
      <c r="L937" s="150"/>
      <c r="M937" s="150"/>
      <c r="N937" s="150"/>
    </row>
    <row r="938" spans="2:14" x14ac:dyDescent="0.3">
      <c r="B938" s="182" t="s">
        <v>3954</v>
      </c>
      <c r="C938" t="s">
        <v>2141</v>
      </c>
      <c r="D938" t="s">
        <v>3960</v>
      </c>
      <c r="E938" s="3"/>
      <c r="F938" s="412" t="s">
        <v>1775</v>
      </c>
      <c r="G938" s="11"/>
      <c r="H938" s="413">
        <v>0</v>
      </c>
      <c r="I938" s="150"/>
      <c r="J938" s="150"/>
      <c r="K938" s="150"/>
      <c r="L938" s="150"/>
      <c r="M938" s="150"/>
      <c r="N938" s="150"/>
    </row>
    <row r="939" spans="2:14" x14ac:dyDescent="0.3">
      <c r="B939" s="182" t="s">
        <v>3954</v>
      </c>
      <c r="C939" t="s">
        <v>2143</v>
      </c>
      <c r="D939" t="s">
        <v>3961</v>
      </c>
      <c r="E939" s="3"/>
      <c r="F939" s="412" t="s">
        <v>1776</v>
      </c>
      <c r="G939" s="11"/>
      <c r="H939" s="413">
        <v>0</v>
      </c>
      <c r="I939" s="150"/>
      <c r="J939" s="150"/>
      <c r="K939" s="150"/>
      <c r="L939" s="150"/>
      <c r="M939" s="150"/>
      <c r="N939" s="150"/>
    </row>
    <row r="940" spans="2:14" x14ac:dyDescent="0.3">
      <c r="B940" s="182" t="s">
        <v>3954</v>
      </c>
      <c r="C940" t="s">
        <v>2145</v>
      </c>
      <c r="D940" t="s">
        <v>3962</v>
      </c>
      <c r="E940" s="3"/>
      <c r="F940" s="412" t="s">
        <v>1776</v>
      </c>
      <c r="G940" s="11"/>
      <c r="H940" s="413">
        <v>0</v>
      </c>
      <c r="I940" s="150"/>
      <c r="J940" s="150"/>
      <c r="K940" s="150"/>
      <c r="L940" s="150"/>
      <c r="M940" s="150"/>
      <c r="N940" s="150"/>
    </row>
    <row r="941" spans="2:14" x14ac:dyDescent="0.3">
      <c r="B941" s="182" t="s">
        <v>3954</v>
      </c>
      <c r="C941" t="s">
        <v>2147</v>
      </c>
      <c r="D941" t="s">
        <v>3963</v>
      </c>
      <c r="E941" s="3"/>
      <c r="F941" s="412" t="s">
        <v>1775</v>
      </c>
      <c r="G941" s="11"/>
      <c r="H941" s="413">
        <v>0</v>
      </c>
      <c r="I941" s="150"/>
      <c r="J941" s="150"/>
      <c r="K941" s="150"/>
      <c r="L941" s="150"/>
      <c r="M941" s="150"/>
      <c r="N941" s="150"/>
    </row>
    <row r="942" spans="2:14" x14ac:dyDescent="0.3">
      <c r="B942" s="182" t="s">
        <v>3954</v>
      </c>
      <c r="C942" t="s">
        <v>2148</v>
      </c>
      <c r="D942" t="s">
        <v>3964</v>
      </c>
      <c r="E942" s="3"/>
      <c r="F942" s="412" t="s">
        <v>1776</v>
      </c>
      <c r="G942" s="11"/>
      <c r="H942" s="413">
        <v>0</v>
      </c>
      <c r="I942" s="150"/>
      <c r="J942" s="150"/>
      <c r="K942" s="150"/>
      <c r="L942" s="150"/>
      <c r="M942" s="150"/>
      <c r="N942" s="150"/>
    </row>
    <row r="943" spans="2:14" x14ac:dyDescent="0.3">
      <c r="B943" s="182" t="s">
        <v>3954</v>
      </c>
      <c r="C943" t="s">
        <v>2150</v>
      </c>
      <c r="D943" t="s">
        <v>3965</v>
      </c>
      <c r="E943" s="3"/>
      <c r="F943" s="412" t="s">
        <v>1776</v>
      </c>
      <c r="G943" s="11"/>
      <c r="H943" s="413">
        <v>0</v>
      </c>
      <c r="I943" s="150"/>
      <c r="J943" s="150"/>
      <c r="K943" s="150"/>
      <c r="L943" s="150"/>
      <c r="M943" s="150"/>
      <c r="N943" s="150"/>
    </row>
    <row r="944" spans="2:14" x14ac:dyDescent="0.3">
      <c r="B944" s="182" t="s">
        <v>3954</v>
      </c>
      <c r="C944" t="s">
        <v>2152</v>
      </c>
      <c r="D944" t="s">
        <v>3966</v>
      </c>
      <c r="E944" s="3"/>
      <c r="F944" s="412" t="s">
        <v>1776</v>
      </c>
      <c r="G944" s="11"/>
      <c r="H944" s="413">
        <v>0</v>
      </c>
      <c r="I944" s="150"/>
      <c r="J944" s="150"/>
      <c r="K944" s="150"/>
      <c r="L944" s="150"/>
      <c r="M944" s="150"/>
      <c r="N944" s="150"/>
    </row>
    <row r="945" spans="2:14" x14ac:dyDescent="0.3">
      <c r="B945" s="182" t="s">
        <v>3954</v>
      </c>
      <c r="C945" t="s">
        <v>2154</v>
      </c>
      <c r="D945" t="s">
        <v>3967</v>
      </c>
      <c r="E945" s="3"/>
      <c r="F945" s="412" t="s">
        <v>1775</v>
      </c>
      <c r="G945" s="11"/>
      <c r="H945" s="413">
        <v>0</v>
      </c>
      <c r="I945" s="150"/>
      <c r="J945" s="150"/>
      <c r="K945" s="150"/>
      <c r="L945" s="150"/>
      <c r="M945" s="150"/>
      <c r="N945" s="150"/>
    </row>
    <row r="946" spans="2:14" x14ac:dyDescent="0.3">
      <c r="B946" s="182" t="s">
        <v>3954</v>
      </c>
      <c r="C946" t="s">
        <v>2155</v>
      </c>
      <c r="D946" t="s">
        <v>3968</v>
      </c>
      <c r="E946" s="3"/>
      <c r="F946" s="412" t="s">
        <v>1776</v>
      </c>
      <c r="G946" s="11"/>
      <c r="H946" s="413">
        <v>0</v>
      </c>
      <c r="I946" s="150"/>
      <c r="J946" s="150"/>
      <c r="K946" s="150"/>
      <c r="L946" s="150"/>
      <c r="M946" s="150"/>
      <c r="N946" s="150"/>
    </row>
    <row r="947" spans="2:14" x14ac:dyDescent="0.3">
      <c r="B947" s="182" t="s">
        <v>3954</v>
      </c>
      <c r="C947" t="s">
        <v>2157</v>
      </c>
      <c r="D947" t="s">
        <v>3969</v>
      </c>
      <c r="E947" s="3"/>
      <c r="F947" s="412" t="s">
        <v>1776</v>
      </c>
      <c r="G947" s="11"/>
      <c r="H947" s="413">
        <v>0</v>
      </c>
      <c r="I947" s="150"/>
      <c r="J947" s="150"/>
      <c r="K947" s="150"/>
      <c r="L947" s="150"/>
      <c r="M947" s="150"/>
      <c r="N947" s="150"/>
    </row>
    <row r="948" spans="2:14" x14ac:dyDescent="0.3">
      <c r="B948" s="182" t="s">
        <v>3954</v>
      </c>
      <c r="C948" t="s">
        <v>2158</v>
      </c>
      <c r="D948" t="s">
        <v>3970</v>
      </c>
      <c r="E948" s="3"/>
      <c r="F948" s="412" t="s">
        <v>1776</v>
      </c>
      <c r="G948" s="11"/>
      <c r="H948" s="413">
        <v>0</v>
      </c>
      <c r="I948" s="150"/>
      <c r="J948" s="150"/>
      <c r="K948" s="150"/>
      <c r="L948" s="150"/>
      <c r="M948" s="150"/>
      <c r="N948" s="150"/>
    </row>
    <row r="949" spans="2:14" x14ac:dyDescent="0.3">
      <c r="B949" s="182" t="s">
        <v>3954</v>
      </c>
      <c r="C949" t="s">
        <v>2159</v>
      </c>
      <c r="D949" t="s">
        <v>3971</v>
      </c>
      <c r="E949" s="3"/>
      <c r="F949" s="412" t="s">
        <v>1775</v>
      </c>
      <c r="G949" s="11"/>
      <c r="H949" s="413">
        <v>0</v>
      </c>
      <c r="I949" s="150"/>
      <c r="J949" s="150"/>
      <c r="K949" s="150"/>
      <c r="L949" s="150"/>
      <c r="M949" s="150"/>
      <c r="N949" s="150"/>
    </row>
    <row r="950" spans="2:14" x14ac:dyDescent="0.3">
      <c r="B950" s="182" t="s">
        <v>3954</v>
      </c>
      <c r="C950" t="s">
        <v>2160</v>
      </c>
      <c r="D950" t="s">
        <v>3972</v>
      </c>
      <c r="E950" s="3"/>
      <c r="F950" s="412" t="s">
        <v>1776</v>
      </c>
      <c r="G950" s="11"/>
      <c r="H950" s="413">
        <v>0</v>
      </c>
      <c r="I950" s="150"/>
      <c r="J950" s="150"/>
      <c r="K950" s="150"/>
      <c r="L950" s="150"/>
      <c r="M950" s="150"/>
      <c r="N950" s="150"/>
    </row>
    <row r="951" spans="2:14" x14ac:dyDescent="0.3">
      <c r="B951" s="182" t="s">
        <v>3954</v>
      </c>
      <c r="C951" t="s">
        <v>2161</v>
      </c>
      <c r="D951" t="s">
        <v>3973</v>
      </c>
      <c r="E951" s="3"/>
      <c r="F951" s="412" t="s">
        <v>1776</v>
      </c>
      <c r="G951" s="11"/>
      <c r="H951" s="413">
        <v>0</v>
      </c>
      <c r="I951" s="150"/>
      <c r="J951" s="150"/>
      <c r="K951" s="150"/>
      <c r="L951" s="150"/>
      <c r="M951" s="150"/>
      <c r="N951" s="150"/>
    </row>
    <row r="952" spans="2:14" x14ac:dyDescent="0.3">
      <c r="B952" s="182" t="s">
        <v>3954</v>
      </c>
      <c r="C952" t="s">
        <v>2162</v>
      </c>
      <c r="D952" t="s">
        <v>3974</v>
      </c>
      <c r="E952" s="3"/>
      <c r="F952" s="412" t="s">
        <v>1776</v>
      </c>
      <c r="G952" s="11"/>
      <c r="H952" s="413">
        <v>0</v>
      </c>
      <c r="I952" s="150"/>
      <c r="J952" s="150"/>
      <c r="K952" s="150"/>
      <c r="L952" s="150"/>
      <c r="M952" s="150"/>
      <c r="N952" s="150"/>
    </row>
    <row r="953" spans="2:14" x14ac:dyDescent="0.3">
      <c r="B953" s="410" t="s">
        <v>3975</v>
      </c>
      <c r="C953" t="s">
        <v>2134</v>
      </c>
      <c r="D953" t="s">
        <v>3976</v>
      </c>
      <c r="E953" s="3"/>
      <c r="F953" s="412" t="s">
        <v>1776</v>
      </c>
      <c r="G953" s="11"/>
      <c r="H953" s="413">
        <v>0</v>
      </c>
      <c r="I953" s="150"/>
      <c r="J953" s="150"/>
      <c r="K953" s="150"/>
      <c r="L953" s="150"/>
      <c r="M953" s="150"/>
      <c r="N953" s="150"/>
    </row>
    <row r="954" spans="2:14" x14ac:dyDescent="0.3">
      <c r="B954" s="410" t="s">
        <v>3975</v>
      </c>
      <c r="C954" t="s">
        <v>2136</v>
      </c>
      <c r="D954" t="s">
        <v>3977</v>
      </c>
      <c r="E954" s="3"/>
      <c r="F954" s="412" t="s">
        <v>1775</v>
      </c>
      <c r="G954" s="11"/>
      <c r="H954" s="413">
        <v>0</v>
      </c>
      <c r="I954" s="150"/>
      <c r="J954" s="150"/>
      <c r="K954" s="150"/>
      <c r="L954" s="150"/>
      <c r="M954" s="150"/>
      <c r="N954" s="150"/>
    </row>
    <row r="955" spans="2:14" x14ac:dyDescent="0.3">
      <c r="B955" s="410" t="s">
        <v>3975</v>
      </c>
      <c r="C955" t="s">
        <v>2138</v>
      </c>
      <c r="D955" t="s">
        <v>3978</v>
      </c>
      <c r="E955" s="3"/>
      <c r="F955" s="412" t="s">
        <v>1775</v>
      </c>
      <c r="G955" s="11"/>
      <c r="H955" s="413">
        <v>0</v>
      </c>
      <c r="I955" s="150"/>
      <c r="J955" s="150"/>
      <c r="K955" s="150"/>
      <c r="L955" s="150"/>
      <c r="M955" s="150"/>
      <c r="N955" s="150"/>
    </row>
    <row r="956" spans="2:14" x14ac:dyDescent="0.3">
      <c r="B956" s="410" t="s">
        <v>3975</v>
      </c>
      <c r="C956" t="s">
        <v>2139</v>
      </c>
      <c r="D956" t="s">
        <v>3979</v>
      </c>
      <c r="E956" s="3"/>
      <c r="F956" s="412" t="s">
        <v>1775</v>
      </c>
      <c r="G956" s="11"/>
      <c r="H956" s="413">
        <v>0</v>
      </c>
      <c r="I956" s="150"/>
      <c r="J956" s="150"/>
      <c r="K956" s="150"/>
      <c r="L956" s="150"/>
      <c r="M956" s="150"/>
      <c r="N956" s="150"/>
    </row>
    <row r="957" spans="2:14" x14ac:dyDescent="0.3">
      <c r="B957" s="410" t="s">
        <v>3975</v>
      </c>
      <c r="C957" t="s">
        <v>2140</v>
      </c>
      <c r="D957" t="s">
        <v>3980</v>
      </c>
      <c r="E957" s="3"/>
      <c r="F957" s="412" t="s">
        <v>1775</v>
      </c>
      <c r="G957" s="11"/>
      <c r="H957" s="413">
        <v>0</v>
      </c>
      <c r="I957" s="150"/>
      <c r="J957" s="150"/>
      <c r="K957" s="150"/>
      <c r="L957" s="150"/>
      <c r="M957" s="150"/>
      <c r="N957" s="150"/>
    </row>
    <row r="958" spans="2:14" x14ac:dyDescent="0.3">
      <c r="B958" s="410" t="s">
        <v>3975</v>
      </c>
      <c r="C958" t="s">
        <v>2141</v>
      </c>
      <c r="D958" t="s">
        <v>3981</v>
      </c>
      <c r="E958" s="3"/>
      <c r="F958" s="412" t="s">
        <v>1775</v>
      </c>
      <c r="G958" s="11"/>
      <c r="H958" s="413">
        <v>0</v>
      </c>
      <c r="I958" s="150"/>
      <c r="J958" s="150"/>
      <c r="K958" s="150"/>
      <c r="L958" s="150"/>
      <c r="M958" s="150"/>
      <c r="N958" s="150"/>
    </row>
    <row r="959" spans="2:14" x14ac:dyDescent="0.3">
      <c r="B959" s="410" t="s">
        <v>3975</v>
      </c>
      <c r="C959" t="s">
        <v>2143</v>
      </c>
      <c r="D959" t="s">
        <v>3982</v>
      </c>
      <c r="E959" s="3"/>
      <c r="F959" s="412" t="s">
        <v>1776</v>
      </c>
      <c r="G959" s="11"/>
      <c r="H959" s="413">
        <v>0</v>
      </c>
      <c r="I959" s="150"/>
      <c r="J959" s="150"/>
      <c r="K959" s="150"/>
      <c r="L959" s="150"/>
      <c r="M959" s="150"/>
      <c r="N959" s="150"/>
    </row>
    <row r="960" spans="2:14" x14ac:dyDescent="0.3">
      <c r="B960" s="410" t="s">
        <v>3975</v>
      </c>
      <c r="C960" t="s">
        <v>2145</v>
      </c>
      <c r="D960" t="s">
        <v>3983</v>
      </c>
      <c r="E960" s="3"/>
      <c r="F960" s="412" t="s">
        <v>1776</v>
      </c>
      <c r="G960" s="11"/>
      <c r="H960" s="413">
        <v>0</v>
      </c>
      <c r="I960" s="150"/>
      <c r="J960" s="150"/>
      <c r="K960" s="150"/>
      <c r="L960" s="150"/>
      <c r="M960" s="150"/>
      <c r="N960" s="150"/>
    </row>
    <row r="961" spans="2:14" x14ac:dyDescent="0.3">
      <c r="B961" s="410" t="s">
        <v>3975</v>
      </c>
      <c r="C961" t="s">
        <v>2147</v>
      </c>
      <c r="D961" t="s">
        <v>3984</v>
      </c>
      <c r="E961" s="3"/>
      <c r="F961" s="412" t="s">
        <v>1775</v>
      </c>
      <c r="G961" s="11"/>
      <c r="H961" s="413">
        <v>0</v>
      </c>
      <c r="I961" s="150"/>
      <c r="J961" s="150"/>
      <c r="K961" s="150"/>
      <c r="L961" s="150"/>
      <c r="M961" s="150"/>
      <c r="N961" s="150"/>
    </row>
    <row r="962" spans="2:14" x14ac:dyDescent="0.3">
      <c r="B962" s="410" t="s">
        <v>3975</v>
      </c>
      <c r="C962" t="s">
        <v>2148</v>
      </c>
      <c r="D962" t="s">
        <v>3985</v>
      </c>
      <c r="E962" s="3"/>
      <c r="F962" s="412" t="s">
        <v>1776</v>
      </c>
      <c r="G962" s="11"/>
      <c r="H962" s="413">
        <v>0</v>
      </c>
      <c r="I962" s="150"/>
      <c r="J962" s="150"/>
      <c r="K962" s="150"/>
      <c r="L962" s="150"/>
      <c r="M962" s="150"/>
      <c r="N962" s="150"/>
    </row>
    <row r="963" spans="2:14" x14ac:dyDescent="0.3">
      <c r="B963" s="410" t="s">
        <v>3975</v>
      </c>
      <c r="C963" t="s">
        <v>2150</v>
      </c>
      <c r="D963" t="s">
        <v>3986</v>
      </c>
      <c r="E963" s="3"/>
      <c r="F963" s="412" t="s">
        <v>1776</v>
      </c>
      <c r="G963" s="11"/>
      <c r="H963" s="413">
        <v>0</v>
      </c>
      <c r="I963" s="150"/>
      <c r="J963" s="150"/>
      <c r="K963" s="150"/>
      <c r="L963" s="150"/>
      <c r="M963" s="150"/>
      <c r="N963" s="150"/>
    </row>
    <row r="964" spans="2:14" x14ac:dyDescent="0.3">
      <c r="B964" s="410" t="s">
        <v>3975</v>
      </c>
      <c r="C964" t="s">
        <v>2152</v>
      </c>
      <c r="D964" t="s">
        <v>3987</v>
      </c>
      <c r="E964" s="3"/>
      <c r="F964" s="412" t="s">
        <v>1776</v>
      </c>
      <c r="G964" s="11"/>
      <c r="H964" s="413">
        <v>0</v>
      </c>
      <c r="I964" s="150"/>
      <c r="J964" s="150"/>
      <c r="K964" s="150"/>
      <c r="L964" s="150"/>
      <c r="M964" s="150"/>
      <c r="N964" s="150"/>
    </row>
    <row r="965" spans="2:14" x14ac:dyDescent="0.3">
      <c r="B965" s="410" t="s">
        <v>3975</v>
      </c>
      <c r="C965" t="s">
        <v>2154</v>
      </c>
      <c r="D965" t="s">
        <v>3988</v>
      </c>
      <c r="E965" s="3"/>
      <c r="F965" s="412" t="s">
        <v>1775</v>
      </c>
      <c r="G965" s="11"/>
      <c r="H965" s="413">
        <v>0</v>
      </c>
      <c r="I965" s="150"/>
      <c r="J965" s="150"/>
      <c r="K965" s="150"/>
      <c r="L965" s="150"/>
      <c r="M965" s="150"/>
      <c r="N965" s="150"/>
    </row>
    <row r="966" spans="2:14" x14ac:dyDescent="0.3">
      <c r="B966" s="410" t="s">
        <v>3975</v>
      </c>
      <c r="C966" t="s">
        <v>2155</v>
      </c>
      <c r="D966" t="s">
        <v>3989</v>
      </c>
      <c r="E966" s="3"/>
      <c r="F966" s="412" t="s">
        <v>1776</v>
      </c>
      <c r="G966" s="11"/>
      <c r="H966" s="413">
        <v>0</v>
      </c>
      <c r="I966" s="150"/>
      <c r="J966" s="150"/>
      <c r="K966" s="150"/>
      <c r="L966" s="150"/>
      <c r="M966" s="150"/>
      <c r="N966" s="150"/>
    </row>
    <row r="967" spans="2:14" x14ac:dyDescent="0.3">
      <c r="B967" s="410" t="s">
        <v>3975</v>
      </c>
      <c r="C967" t="s">
        <v>2157</v>
      </c>
      <c r="D967" t="s">
        <v>3990</v>
      </c>
      <c r="E967" s="3"/>
      <c r="F967" s="412" t="s">
        <v>1776</v>
      </c>
      <c r="G967" s="11"/>
      <c r="H967" s="413">
        <v>0</v>
      </c>
      <c r="I967" s="150"/>
      <c r="J967" s="150"/>
      <c r="K967" s="150"/>
      <c r="L967" s="150"/>
      <c r="M967" s="150"/>
      <c r="N967" s="150"/>
    </row>
    <row r="968" spans="2:14" x14ac:dyDescent="0.3">
      <c r="B968" s="410" t="s">
        <v>3975</v>
      </c>
      <c r="C968" t="s">
        <v>2158</v>
      </c>
      <c r="D968" t="s">
        <v>3991</v>
      </c>
      <c r="E968" s="3"/>
      <c r="F968" s="412" t="s">
        <v>1776</v>
      </c>
      <c r="G968" s="11"/>
      <c r="H968" s="413">
        <v>0</v>
      </c>
      <c r="I968" s="150"/>
      <c r="J968" s="150"/>
      <c r="K968" s="150"/>
      <c r="L968" s="150"/>
      <c r="M968" s="150"/>
      <c r="N968" s="150"/>
    </row>
    <row r="969" spans="2:14" x14ac:dyDescent="0.3">
      <c r="B969" s="410" t="s">
        <v>3975</v>
      </c>
      <c r="C969" t="s">
        <v>2159</v>
      </c>
      <c r="D969" t="s">
        <v>3992</v>
      </c>
      <c r="E969" s="3"/>
      <c r="F969" s="412" t="s">
        <v>1775</v>
      </c>
      <c r="G969" s="11"/>
      <c r="H969" s="413">
        <v>0</v>
      </c>
      <c r="I969" s="150"/>
      <c r="J969" s="150"/>
      <c r="K969" s="150"/>
      <c r="L969" s="150"/>
      <c r="M969" s="150"/>
      <c r="N969" s="150"/>
    </row>
    <row r="970" spans="2:14" x14ac:dyDescent="0.3">
      <c r="B970" s="410" t="s">
        <v>3975</v>
      </c>
      <c r="C970" t="s">
        <v>2160</v>
      </c>
      <c r="D970" t="s">
        <v>3993</v>
      </c>
      <c r="E970" s="3"/>
      <c r="F970" s="412" t="s">
        <v>1776</v>
      </c>
      <c r="G970" s="11"/>
      <c r="H970" s="413">
        <v>0</v>
      </c>
      <c r="I970" s="150"/>
      <c r="J970" s="150"/>
      <c r="K970" s="150"/>
      <c r="L970" s="150"/>
      <c r="M970" s="150"/>
      <c r="N970" s="150"/>
    </row>
    <row r="971" spans="2:14" x14ac:dyDescent="0.3">
      <c r="B971" s="410" t="s">
        <v>3975</v>
      </c>
      <c r="C971" t="s">
        <v>2161</v>
      </c>
      <c r="D971" t="s">
        <v>3994</v>
      </c>
      <c r="E971" s="3"/>
      <c r="F971" s="412" t="s">
        <v>1776</v>
      </c>
      <c r="G971" s="11"/>
      <c r="H971" s="413">
        <v>0</v>
      </c>
      <c r="I971" s="150"/>
      <c r="J971" s="150"/>
      <c r="K971" s="150"/>
      <c r="L971" s="150"/>
      <c r="M971" s="150"/>
      <c r="N971" s="150"/>
    </row>
    <row r="972" spans="2:14" x14ac:dyDescent="0.3">
      <c r="B972" s="410" t="s">
        <v>3975</v>
      </c>
      <c r="C972" t="s">
        <v>2162</v>
      </c>
      <c r="D972" t="s">
        <v>3995</v>
      </c>
      <c r="E972" s="3"/>
      <c r="F972" s="412" t="s">
        <v>1776</v>
      </c>
      <c r="G972" s="11"/>
      <c r="H972" s="413">
        <v>0</v>
      </c>
      <c r="I972" s="150"/>
      <c r="J972" s="150"/>
      <c r="K972" s="150"/>
      <c r="L972" s="150"/>
      <c r="M972" s="150"/>
      <c r="N972" s="150"/>
    </row>
    <row r="973" spans="2:14" x14ac:dyDescent="0.3">
      <c r="B973" s="182" t="s">
        <v>3996</v>
      </c>
      <c r="C973"/>
      <c r="D973"/>
      <c r="E973" s="3"/>
      <c r="F973" s="412"/>
      <c r="G973" s="11"/>
      <c r="H973" s="413"/>
      <c r="I973" s="150"/>
      <c r="J973" s="150"/>
      <c r="K973" s="150"/>
      <c r="L973" s="150"/>
      <c r="M973" s="150"/>
      <c r="N973" s="150"/>
    </row>
    <row r="974" spans="2:14" x14ac:dyDescent="0.3">
      <c r="B974" s="182" t="s">
        <v>3997</v>
      </c>
      <c r="C974"/>
      <c r="D974"/>
      <c r="E974" s="3"/>
      <c r="F974" s="412"/>
      <c r="G974" s="11"/>
      <c r="H974" s="413"/>
      <c r="I974" s="150"/>
      <c r="J974" s="150"/>
      <c r="K974" s="150"/>
      <c r="L974" s="150"/>
      <c r="M974" s="150"/>
      <c r="N974" s="150"/>
    </row>
    <row r="975" spans="2:14" x14ac:dyDescent="0.3">
      <c r="B975" s="182" t="s">
        <v>3998</v>
      </c>
      <c r="C975" s="426" t="s">
        <v>2053</v>
      </c>
      <c r="D975" s="426" t="s">
        <v>3999</v>
      </c>
      <c r="E975" s="411"/>
      <c r="F975" s="412" t="s">
        <v>1775</v>
      </c>
      <c r="G975" s="11"/>
      <c r="H975" s="413">
        <v>0</v>
      </c>
      <c r="I975" s="150"/>
      <c r="J975" s="150"/>
      <c r="K975" s="150"/>
      <c r="L975" s="150"/>
      <c r="M975" s="150"/>
      <c r="N975" s="150"/>
    </row>
    <row r="976" spans="2:14" x14ac:dyDescent="0.3">
      <c r="B976" s="182" t="s">
        <v>3998</v>
      </c>
      <c r="C976" s="426" t="s">
        <v>2048</v>
      </c>
      <c r="D976" s="426" t="s">
        <v>4000</v>
      </c>
      <c r="E976" s="411"/>
      <c r="F976" s="412" t="s">
        <v>1775</v>
      </c>
      <c r="G976" s="11"/>
      <c r="H976" s="413">
        <v>0</v>
      </c>
      <c r="I976" s="150"/>
      <c r="J976" s="150"/>
      <c r="K976" s="150"/>
      <c r="L976" s="150"/>
      <c r="M976" s="150"/>
      <c r="N976" s="150"/>
    </row>
    <row r="977" spans="2:14" x14ac:dyDescent="0.3">
      <c r="B977" s="182" t="s">
        <v>3998</v>
      </c>
      <c r="C977" s="426" t="s">
        <v>2049</v>
      </c>
      <c r="D977" s="426" t="s">
        <v>4001</v>
      </c>
      <c r="E977" s="411"/>
      <c r="F977" s="412" t="s">
        <v>1775</v>
      </c>
      <c r="G977" s="11"/>
      <c r="H977" s="413">
        <v>0</v>
      </c>
      <c r="I977" s="150"/>
      <c r="J977" s="150"/>
      <c r="K977" s="150"/>
      <c r="L977" s="150"/>
      <c r="M977" s="150"/>
      <c r="N977" s="150"/>
    </row>
    <row r="978" spans="2:14" x14ac:dyDescent="0.3">
      <c r="B978" s="182" t="s">
        <v>3998</v>
      </c>
      <c r="C978" s="426" t="s">
        <v>2050</v>
      </c>
      <c r="D978" s="426" t="s">
        <v>4002</v>
      </c>
      <c r="E978" s="411"/>
      <c r="F978" s="412" t="s">
        <v>1775</v>
      </c>
      <c r="G978" s="11"/>
      <c r="H978" s="413">
        <v>0</v>
      </c>
      <c r="I978" s="150"/>
      <c r="J978" s="150"/>
      <c r="K978" s="150"/>
      <c r="L978" s="150"/>
      <c r="M978" s="150"/>
      <c r="N978" s="150"/>
    </row>
    <row r="979" spans="2:14" x14ac:dyDescent="0.3">
      <c r="B979" s="182" t="s">
        <v>3998</v>
      </c>
      <c r="C979" s="426" t="s">
        <v>2051</v>
      </c>
      <c r="D979" s="426" t="s">
        <v>4003</v>
      </c>
      <c r="E979" s="411"/>
      <c r="F979" s="412" t="s">
        <v>1775</v>
      </c>
      <c r="G979" s="11"/>
      <c r="H979" s="413">
        <v>0</v>
      </c>
      <c r="I979" s="150"/>
      <c r="J979" s="150"/>
      <c r="K979" s="150"/>
      <c r="L979" s="150"/>
      <c r="M979" s="150"/>
      <c r="N979" s="150"/>
    </row>
    <row r="980" spans="2:14" x14ac:dyDescent="0.3">
      <c r="B980" s="182" t="s">
        <v>3998</v>
      </c>
      <c r="C980" s="426" t="s">
        <v>2052</v>
      </c>
      <c r="D980" s="426" t="s">
        <v>4004</v>
      </c>
      <c r="E980" s="411"/>
      <c r="F980" s="412" t="s">
        <v>1775</v>
      </c>
      <c r="G980" s="11"/>
      <c r="H980" s="413">
        <v>0</v>
      </c>
      <c r="I980" s="150"/>
      <c r="J980" s="150"/>
      <c r="K980" s="150"/>
      <c r="L980" s="150"/>
      <c r="M980" s="150"/>
      <c r="N980" s="150"/>
    </row>
    <row r="981" spans="2:14" x14ac:dyDescent="0.3">
      <c r="B981" s="182" t="s">
        <v>3998</v>
      </c>
      <c r="C981" s="426" t="s">
        <v>2054</v>
      </c>
      <c r="D981" s="426" t="s">
        <v>4005</v>
      </c>
      <c r="E981" s="411"/>
      <c r="F981" s="412" t="s">
        <v>1775</v>
      </c>
      <c r="G981" s="11"/>
      <c r="H981" s="413">
        <v>0</v>
      </c>
      <c r="I981" s="150"/>
      <c r="J981" s="150"/>
      <c r="K981" s="150"/>
      <c r="L981" s="150"/>
      <c r="M981" s="150"/>
      <c r="N981" s="150"/>
    </row>
    <row r="982" spans="2:14" x14ac:dyDescent="0.3">
      <c r="B982" s="182" t="s">
        <v>3998</v>
      </c>
      <c r="C982" s="426" t="s">
        <v>2055</v>
      </c>
      <c r="D982" s="426" t="s">
        <v>4006</v>
      </c>
      <c r="E982" s="411"/>
      <c r="F982" s="412" t="s">
        <v>1775</v>
      </c>
      <c r="G982" s="11"/>
      <c r="H982" s="413">
        <v>0</v>
      </c>
      <c r="I982" s="150"/>
      <c r="J982" s="150"/>
      <c r="K982" s="150"/>
      <c r="L982" s="150"/>
      <c r="M982" s="150"/>
      <c r="N982" s="150"/>
    </row>
    <row r="983" spans="2:14" x14ac:dyDescent="0.3">
      <c r="B983" s="182" t="s">
        <v>3998</v>
      </c>
      <c r="C983" s="426" t="s">
        <v>2056</v>
      </c>
      <c r="D983" s="426" t="s">
        <v>4007</v>
      </c>
      <c r="E983" s="411"/>
      <c r="F983" s="412" t="s">
        <v>1775</v>
      </c>
      <c r="G983" s="11"/>
      <c r="H983" s="413">
        <v>0</v>
      </c>
      <c r="I983" s="150"/>
      <c r="J983" s="150"/>
      <c r="K983" s="150"/>
      <c r="L983" s="150"/>
      <c r="M983" s="150"/>
      <c r="N983" s="150"/>
    </row>
    <row r="984" spans="2:14" x14ac:dyDescent="0.3">
      <c r="B984" s="182" t="s">
        <v>3998</v>
      </c>
      <c r="C984" s="426" t="s">
        <v>2057</v>
      </c>
      <c r="D984" s="426" t="s">
        <v>4008</v>
      </c>
      <c r="E984" s="411"/>
      <c r="F984" s="412" t="s">
        <v>1775</v>
      </c>
      <c r="G984" s="11"/>
      <c r="H984" s="413">
        <v>0</v>
      </c>
      <c r="I984" s="150"/>
      <c r="J984" s="150"/>
      <c r="K984" s="150"/>
      <c r="L984" s="150"/>
      <c r="M984" s="150"/>
      <c r="N984" s="150"/>
    </row>
    <row r="985" spans="2:14" x14ac:dyDescent="0.3">
      <c r="B985" s="182" t="s">
        <v>3998</v>
      </c>
      <c r="C985" s="426" t="s">
        <v>2058</v>
      </c>
      <c r="D985" s="426" t="s">
        <v>4009</v>
      </c>
      <c r="E985" s="411"/>
      <c r="F985" s="412" t="s">
        <v>1775</v>
      </c>
      <c r="G985" s="11"/>
      <c r="H985" s="413">
        <v>0</v>
      </c>
      <c r="I985" s="150"/>
      <c r="J985" s="150"/>
      <c r="K985" s="150"/>
      <c r="L985" s="150"/>
      <c r="M985" s="150"/>
      <c r="N985" s="150"/>
    </row>
    <row r="986" spans="2:14" x14ac:dyDescent="0.3">
      <c r="B986" s="182" t="s">
        <v>4010</v>
      </c>
      <c r="C986" s="426" t="s">
        <v>4011</v>
      </c>
      <c r="D986" t="s">
        <v>4012</v>
      </c>
      <c r="E986" s="411"/>
      <c r="F986" s="412" t="s">
        <v>1776</v>
      </c>
      <c r="G986" s="11"/>
      <c r="H986" s="413">
        <v>0</v>
      </c>
      <c r="I986" s="150"/>
      <c r="J986" s="150"/>
      <c r="K986" s="150"/>
      <c r="L986" s="150"/>
      <c r="M986" s="150"/>
      <c r="N986" s="150"/>
    </row>
    <row r="987" spans="2:14" x14ac:dyDescent="0.3">
      <c r="B987" s="182" t="s">
        <v>4010</v>
      </c>
      <c r="C987" s="426" t="s">
        <v>4013</v>
      </c>
      <c r="D987" t="s">
        <v>4014</v>
      </c>
      <c r="E987" s="411"/>
      <c r="F987" s="412" t="s">
        <v>1775</v>
      </c>
      <c r="G987" s="11"/>
      <c r="H987" s="413">
        <v>0</v>
      </c>
      <c r="I987" s="150"/>
      <c r="J987" s="150"/>
      <c r="K987" s="150"/>
      <c r="L987" s="150"/>
      <c r="M987" s="150"/>
      <c r="N987" s="150"/>
    </row>
    <row r="988" spans="2:14" x14ac:dyDescent="0.3">
      <c r="B988" s="182" t="s">
        <v>4010</v>
      </c>
      <c r="C988" s="426" t="s">
        <v>4015</v>
      </c>
      <c r="D988" t="s">
        <v>4016</v>
      </c>
      <c r="E988" s="411"/>
      <c r="F988" s="412" t="s">
        <v>1776</v>
      </c>
      <c r="G988" s="11"/>
      <c r="H988" s="413">
        <v>0</v>
      </c>
      <c r="I988" s="150"/>
      <c r="J988" s="150"/>
      <c r="K988" s="150"/>
      <c r="L988" s="150"/>
      <c r="M988" s="150"/>
      <c r="N988" s="150"/>
    </row>
    <row r="989" spans="2:14" x14ac:dyDescent="0.3">
      <c r="B989" s="182" t="s">
        <v>4010</v>
      </c>
      <c r="C989" s="426" t="s">
        <v>4017</v>
      </c>
      <c r="D989" t="s">
        <v>4018</v>
      </c>
      <c r="E989" s="411"/>
      <c r="F989" s="412" t="s">
        <v>1775</v>
      </c>
      <c r="G989" s="11"/>
      <c r="H989" s="413">
        <v>0</v>
      </c>
      <c r="I989" s="150"/>
      <c r="J989" s="150"/>
      <c r="K989" s="150"/>
      <c r="L989" s="150"/>
      <c r="M989" s="150"/>
      <c r="N989" s="150"/>
    </row>
    <row r="990" spans="2:14" x14ac:dyDescent="0.3">
      <c r="B990" s="182" t="s">
        <v>4010</v>
      </c>
      <c r="C990" s="426" t="s">
        <v>4019</v>
      </c>
      <c r="D990" t="s">
        <v>4020</v>
      </c>
      <c r="E990" s="411"/>
      <c r="F990" s="412" t="s">
        <v>1775</v>
      </c>
      <c r="G990" s="11"/>
      <c r="H990" s="413">
        <v>0</v>
      </c>
      <c r="I990" s="150"/>
      <c r="J990" s="150"/>
      <c r="K990" s="150"/>
      <c r="L990" s="150"/>
      <c r="M990" s="150"/>
      <c r="N990" s="150"/>
    </row>
    <row r="991" spans="2:14" x14ac:dyDescent="0.3">
      <c r="B991" s="182" t="s">
        <v>4010</v>
      </c>
      <c r="C991" s="426" t="s">
        <v>4021</v>
      </c>
      <c r="D991" t="s">
        <v>4022</v>
      </c>
      <c r="E991" s="411"/>
      <c r="F991" s="412" t="s">
        <v>1776</v>
      </c>
      <c r="G991" s="11"/>
      <c r="H991" s="413">
        <v>0</v>
      </c>
      <c r="I991" s="150"/>
      <c r="J991" s="150"/>
      <c r="K991" s="150"/>
      <c r="L991" s="150"/>
      <c r="M991" s="150"/>
      <c r="N991" s="150"/>
    </row>
    <row r="992" spans="2:14" x14ac:dyDescent="0.3">
      <c r="B992" s="182" t="s">
        <v>4010</v>
      </c>
      <c r="C992" s="426" t="s">
        <v>4023</v>
      </c>
      <c r="D992" t="s">
        <v>4024</v>
      </c>
      <c r="E992" s="411"/>
      <c r="F992" s="412" t="s">
        <v>1775</v>
      </c>
      <c r="G992" s="11"/>
      <c r="H992" s="413">
        <v>0</v>
      </c>
      <c r="I992" s="150"/>
      <c r="J992" s="150"/>
      <c r="K992" s="150"/>
      <c r="L992" s="150"/>
      <c r="M992" s="150"/>
      <c r="N992" s="150"/>
    </row>
    <row r="993" spans="1:14" x14ac:dyDescent="0.3">
      <c r="B993" s="182" t="s">
        <v>4010</v>
      </c>
      <c r="C993" s="426" t="s">
        <v>4025</v>
      </c>
      <c r="D993" t="s">
        <v>4026</v>
      </c>
      <c r="E993" s="411"/>
      <c r="F993" s="412" t="s">
        <v>1775</v>
      </c>
      <c r="G993" s="11"/>
      <c r="H993" s="413">
        <v>0</v>
      </c>
      <c r="I993" s="150"/>
      <c r="J993" s="150"/>
      <c r="K993" s="150"/>
      <c r="L993" s="150"/>
      <c r="M993" s="150"/>
      <c r="N993" s="150"/>
    </row>
    <row r="994" spans="1:14" x14ac:dyDescent="0.3">
      <c r="B994" s="182" t="s">
        <v>4010</v>
      </c>
      <c r="C994" s="426" t="s">
        <v>4027</v>
      </c>
      <c r="D994" t="s">
        <v>4028</v>
      </c>
      <c r="E994" s="411"/>
      <c r="F994" s="412" t="s">
        <v>1775</v>
      </c>
      <c r="G994" s="11"/>
      <c r="H994" s="413">
        <v>0</v>
      </c>
      <c r="I994" s="150"/>
      <c r="J994" s="150"/>
      <c r="K994" s="150"/>
      <c r="L994" s="150"/>
      <c r="M994" s="150"/>
      <c r="N994" s="150"/>
    </row>
    <row r="995" spans="1:14" x14ac:dyDescent="0.3">
      <c r="B995" s="182" t="s">
        <v>4010</v>
      </c>
      <c r="C995" s="426" t="s">
        <v>4029</v>
      </c>
      <c r="D995" t="s">
        <v>4030</v>
      </c>
      <c r="E995" s="411"/>
      <c r="F995" s="412" t="s">
        <v>1775</v>
      </c>
      <c r="G995" s="11"/>
      <c r="H995" s="413">
        <v>0</v>
      </c>
      <c r="I995" s="150"/>
      <c r="J995" s="150"/>
      <c r="K995" s="150"/>
      <c r="L995" s="150"/>
      <c r="M995" s="150"/>
      <c r="N995" s="150"/>
    </row>
    <row r="996" spans="1:14" x14ac:dyDescent="0.3">
      <c r="B996" s="182" t="s">
        <v>4010</v>
      </c>
      <c r="C996" s="426" t="s">
        <v>4031</v>
      </c>
      <c r="D996" t="s">
        <v>4032</v>
      </c>
      <c r="E996" s="411"/>
      <c r="F996" s="412" t="s">
        <v>1775</v>
      </c>
      <c r="G996" s="11"/>
      <c r="H996" s="413">
        <v>0</v>
      </c>
      <c r="I996" s="150"/>
      <c r="J996" s="150"/>
      <c r="K996" s="150"/>
      <c r="L996" s="150"/>
      <c r="M996" s="150"/>
      <c r="N996" s="150"/>
    </row>
    <row r="997" spans="1:14" x14ac:dyDescent="0.3">
      <c r="B997" s="182" t="s">
        <v>4010</v>
      </c>
      <c r="C997" s="426" t="s">
        <v>4033</v>
      </c>
      <c r="D997" t="s">
        <v>4034</v>
      </c>
      <c r="E997" s="411"/>
      <c r="F997" s="412" t="s">
        <v>1775</v>
      </c>
      <c r="G997" s="11"/>
      <c r="H997" s="413">
        <v>0</v>
      </c>
      <c r="I997" s="150"/>
      <c r="J997" s="150"/>
      <c r="K997" s="150"/>
      <c r="L997" s="150"/>
      <c r="M997" s="150"/>
      <c r="N997" s="150"/>
    </row>
    <row r="998" spans="1:14" x14ac:dyDescent="0.3">
      <c r="B998" s="182" t="s">
        <v>4010</v>
      </c>
      <c r="C998" s="426" t="s">
        <v>4035</v>
      </c>
      <c r="D998" t="s">
        <v>4036</v>
      </c>
      <c r="E998" s="411"/>
      <c r="F998" s="412" t="s">
        <v>1775</v>
      </c>
      <c r="G998" s="11"/>
      <c r="H998" s="413">
        <v>0</v>
      </c>
      <c r="I998" s="150"/>
      <c r="J998" s="150"/>
      <c r="K998" s="150"/>
      <c r="L998" s="150"/>
      <c r="M998" s="150"/>
      <c r="N998" s="150"/>
    </row>
    <row r="999" spans="1:14" x14ac:dyDescent="0.3">
      <c r="B999" s="182" t="s">
        <v>4010</v>
      </c>
      <c r="C999" s="426" t="s">
        <v>4037</v>
      </c>
      <c r="D999" t="s">
        <v>4038</v>
      </c>
      <c r="E999" s="411"/>
      <c r="F999" s="412" t="s">
        <v>1775</v>
      </c>
      <c r="G999" s="11"/>
      <c r="H999" s="413">
        <v>0</v>
      </c>
      <c r="I999" s="150"/>
      <c r="J999" s="150"/>
      <c r="K999" s="150"/>
      <c r="L999" s="150"/>
      <c r="M999" s="150"/>
      <c r="N999" s="150"/>
    </row>
    <row r="1000" spans="1:14" x14ac:dyDescent="0.3">
      <c r="B1000" s="182" t="s">
        <v>4010</v>
      </c>
      <c r="C1000" s="426" t="s">
        <v>4039</v>
      </c>
      <c r="D1000" t="s">
        <v>4040</v>
      </c>
      <c r="E1000" s="411"/>
      <c r="F1000" s="412" t="s">
        <v>1775</v>
      </c>
      <c r="G1000" s="11"/>
      <c r="H1000" s="413">
        <v>0</v>
      </c>
      <c r="I1000" s="150"/>
      <c r="J1000" s="150"/>
      <c r="K1000" s="150"/>
      <c r="L1000" s="150"/>
      <c r="M1000" s="150"/>
      <c r="N1000" s="150"/>
    </row>
    <row r="1001" spans="1:14" x14ac:dyDescent="0.3">
      <c r="B1001" s="182" t="s">
        <v>4010</v>
      </c>
      <c r="C1001" s="426" t="s">
        <v>4041</v>
      </c>
      <c r="D1001" t="s">
        <v>4042</v>
      </c>
      <c r="E1001" s="411"/>
      <c r="F1001" s="412" t="s">
        <v>1775</v>
      </c>
      <c r="G1001" s="11"/>
      <c r="H1001" s="413">
        <v>0</v>
      </c>
      <c r="I1001" s="150"/>
      <c r="J1001" s="150"/>
      <c r="K1001" s="150"/>
      <c r="L1001" s="150"/>
      <c r="M1001" s="150"/>
      <c r="N1001" s="150"/>
    </row>
    <row r="1002" spans="1:14" x14ac:dyDescent="0.3">
      <c r="B1002" s="182" t="s">
        <v>4010</v>
      </c>
      <c r="C1002" s="426" t="s">
        <v>4043</v>
      </c>
      <c r="D1002" t="s">
        <v>4044</v>
      </c>
      <c r="E1002" s="411"/>
      <c r="F1002" s="412" t="s">
        <v>1775</v>
      </c>
      <c r="G1002" s="11"/>
      <c r="H1002" s="413">
        <v>0</v>
      </c>
      <c r="I1002" s="150"/>
      <c r="J1002" s="150"/>
      <c r="K1002" s="150"/>
      <c r="L1002" s="150"/>
      <c r="M1002" s="150"/>
      <c r="N1002" s="150"/>
    </row>
    <row r="1003" spans="1:14" x14ac:dyDescent="0.3">
      <c r="A1003" s="3" t="s">
        <v>4045</v>
      </c>
      <c r="B1003" s="182" t="s">
        <v>4046</v>
      </c>
      <c r="C1003" s="426" t="s">
        <v>4047</v>
      </c>
      <c r="D1003" t="s">
        <v>4048</v>
      </c>
      <c r="E1003" s="411"/>
      <c r="F1003" s="412" t="s">
        <v>1966</v>
      </c>
      <c r="G1003" s="11"/>
      <c r="H1003" s="413">
        <v>0</v>
      </c>
      <c r="I1003" s="150"/>
      <c r="J1003" s="150"/>
      <c r="K1003" s="150"/>
      <c r="L1003" s="150"/>
      <c r="M1003" s="150"/>
      <c r="N1003" s="150"/>
    </row>
    <row r="1004" spans="1:14" x14ac:dyDescent="0.3">
      <c r="B1004" s="182" t="s">
        <v>4049</v>
      </c>
      <c r="C1004" s="426"/>
      <c r="D1004"/>
      <c r="E1004" s="411"/>
      <c r="F1004" s="412"/>
      <c r="G1004" s="11"/>
      <c r="H1004" s="413"/>
      <c r="I1004" s="150"/>
      <c r="J1004" s="150"/>
      <c r="K1004" s="150"/>
      <c r="L1004" s="150"/>
      <c r="M1004" s="150"/>
      <c r="N1004" s="150"/>
    </row>
    <row r="1005" spans="1:14" x14ac:dyDescent="0.3">
      <c r="B1005" s="182" t="s">
        <v>4050</v>
      </c>
      <c r="C1005" s="426" t="s">
        <v>4051</v>
      </c>
      <c r="D1005" s="426" t="s">
        <v>4052</v>
      </c>
      <c r="E1005" s="411"/>
      <c r="F1005" s="412" t="s">
        <v>1775</v>
      </c>
      <c r="G1005" s="11"/>
      <c r="H1005" s="413">
        <v>0</v>
      </c>
      <c r="I1005" s="150"/>
      <c r="J1005" s="150"/>
      <c r="K1005" s="150"/>
      <c r="L1005" s="150"/>
      <c r="M1005" s="150"/>
      <c r="N1005" s="150"/>
    </row>
    <row r="1006" spans="1:14" x14ac:dyDescent="0.3">
      <c r="B1006" s="182" t="s">
        <v>4050</v>
      </c>
      <c r="C1006" s="426" t="s">
        <v>4053</v>
      </c>
      <c r="D1006" s="426" t="s">
        <v>4054</v>
      </c>
      <c r="E1006" s="411"/>
      <c r="F1006" s="412" t="s">
        <v>1775</v>
      </c>
      <c r="G1006" s="11"/>
      <c r="H1006" s="413">
        <v>0</v>
      </c>
      <c r="I1006" s="150"/>
      <c r="J1006" s="150"/>
      <c r="K1006" s="150"/>
      <c r="L1006" s="150"/>
      <c r="M1006" s="150"/>
      <c r="N1006" s="150"/>
    </row>
    <row r="1007" spans="1:14" x14ac:dyDescent="0.3">
      <c r="B1007" s="182" t="s">
        <v>4050</v>
      </c>
      <c r="C1007" s="426" t="s">
        <v>4055</v>
      </c>
      <c r="D1007" s="426" t="s">
        <v>4056</v>
      </c>
      <c r="E1007" s="411"/>
      <c r="F1007" s="412" t="s">
        <v>1775</v>
      </c>
      <c r="G1007" s="11"/>
      <c r="H1007" s="413">
        <v>0</v>
      </c>
      <c r="I1007" s="150"/>
      <c r="J1007" s="150"/>
      <c r="K1007" s="150"/>
      <c r="L1007" s="150"/>
      <c r="M1007" s="150"/>
      <c r="N1007" s="150"/>
    </row>
    <row r="1008" spans="1:14" x14ac:dyDescent="0.3">
      <c r="B1008" s="182" t="s">
        <v>4050</v>
      </c>
      <c r="C1008" s="426" t="s">
        <v>4057</v>
      </c>
      <c r="D1008" s="426" t="s">
        <v>4058</v>
      </c>
      <c r="E1008" s="411"/>
      <c r="F1008" s="412" t="s">
        <v>1775</v>
      </c>
      <c r="G1008" s="11"/>
      <c r="H1008" s="413">
        <v>0</v>
      </c>
      <c r="I1008" s="150"/>
      <c r="J1008" s="150"/>
      <c r="K1008" s="150"/>
      <c r="L1008" s="150"/>
      <c r="M1008" s="150"/>
      <c r="N1008" s="150"/>
    </row>
    <row r="1009" spans="2:14" x14ac:dyDescent="0.3">
      <c r="B1009" s="182" t="s">
        <v>4050</v>
      </c>
      <c r="C1009" s="426" t="s">
        <v>4059</v>
      </c>
      <c r="D1009" s="426" t="s">
        <v>4060</v>
      </c>
      <c r="E1009" s="411"/>
      <c r="F1009" s="412" t="s">
        <v>1775</v>
      </c>
      <c r="G1009" s="11"/>
      <c r="H1009" s="413">
        <v>0</v>
      </c>
      <c r="I1009" s="150"/>
      <c r="J1009" s="150"/>
      <c r="K1009" s="150"/>
      <c r="L1009" s="150"/>
      <c r="M1009" s="150"/>
      <c r="N1009" s="150"/>
    </row>
    <row r="1010" spans="2:14" x14ac:dyDescent="0.3">
      <c r="B1010" s="182" t="s">
        <v>4050</v>
      </c>
      <c r="C1010" s="426" t="s">
        <v>4061</v>
      </c>
      <c r="D1010" s="426" t="s">
        <v>4062</v>
      </c>
      <c r="E1010" s="411"/>
      <c r="F1010" s="412" t="s">
        <v>1775</v>
      </c>
      <c r="G1010" s="11"/>
      <c r="H1010" s="413">
        <v>0</v>
      </c>
      <c r="I1010" s="150"/>
      <c r="J1010" s="150"/>
      <c r="K1010" s="150"/>
      <c r="L1010" s="150"/>
      <c r="M1010" s="150"/>
      <c r="N1010" s="150"/>
    </row>
    <row r="1011" spans="2:14" x14ac:dyDescent="0.3">
      <c r="B1011" s="182" t="s">
        <v>4050</v>
      </c>
      <c r="C1011" s="430" t="s">
        <v>4063</v>
      </c>
      <c r="D1011" s="426" t="s">
        <v>4064</v>
      </c>
      <c r="E1011" s="411"/>
      <c r="F1011" s="412" t="s">
        <v>1775</v>
      </c>
      <c r="G1011" s="11"/>
      <c r="H1011" s="413">
        <v>0</v>
      </c>
      <c r="I1011" s="150"/>
      <c r="J1011" s="150"/>
      <c r="K1011" s="150"/>
      <c r="L1011" s="150"/>
      <c r="M1011" s="150"/>
      <c r="N1011" s="150"/>
    </row>
    <row r="1012" spans="2:14" x14ac:dyDescent="0.3">
      <c r="B1012" s="182" t="s">
        <v>4075</v>
      </c>
      <c r="C1012" t="s">
        <v>4134</v>
      </c>
      <c r="D1012" t="s">
        <v>4076</v>
      </c>
      <c r="E1012" s="411"/>
      <c r="F1012" s="412" t="s">
        <v>1775</v>
      </c>
      <c r="G1012" s="11"/>
      <c r="H1012" s="413">
        <v>0</v>
      </c>
      <c r="I1012" s="150"/>
      <c r="J1012" s="150"/>
      <c r="K1012" s="150"/>
      <c r="L1012" s="150"/>
      <c r="M1012" s="150"/>
      <c r="N1012" s="150"/>
    </row>
    <row r="1013" spans="2:14" x14ac:dyDescent="0.3">
      <c r="B1013" s="182" t="s">
        <v>4075</v>
      </c>
      <c r="C1013" s="425" t="s">
        <v>4135</v>
      </c>
      <c r="D1013" t="s">
        <v>4077</v>
      </c>
      <c r="E1013" s="411"/>
      <c r="F1013" s="412" t="s">
        <v>1775</v>
      </c>
      <c r="G1013" s="11"/>
      <c r="H1013" s="413">
        <v>0</v>
      </c>
      <c r="I1013" s="150"/>
      <c r="J1013" s="150"/>
      <c r="K1013" s="150"/>
      <c r="L1013" s="150"/>
      <c r="M1013" s="150"/>
      <c r="N1013" s="150"/>
    </row>
    <row r="1014" spans="2:14" x14ac:dyDescent="0.3">
      <c r="B1014" s="182" t="s">
        <v>4075</v>
      </c>
      <c r="C1014" s="425" t="s">
        <v>4140</v>
      </c>
      <c r="D1014" t="s">
        <v>4078</v>
      </c>
      <c r="E1014" s="411"/>
      <c r="F1014" s="412" t="s">
        <v>1775</v>
      </c>
      <c r="G1014" s="11"/>
      <c r="H1014" s="413">
        <v>0</v>
      </c>
      <c r="I1014" s="150"/>
      <c r="J1014" s="150"/>
      <c r="K1014" s="150"/>
      <c r="L1014" s="150"/>
      <c r="M1014" s="150"/>
      <c r="N1014" s="150"/>
    </row>
    <row r="1015" spans="2:14" x14ac:dyDescent="0.3">
      <c r="B1015" s="182" t="s">
        <v>4075</v>
      </c>
      <c r="C1015" s="425" t="s">
        <v>4141</v>
      </c>
      <c r="D1015" t="s">
        <v>4079</v>
      </c>
      <c r="E1015" s="411"/>
      <c r="F1015" s="412" t="s">
        <v>1775</v>
      </c>
      <c r="G1015" s="11"/>
      <c r="H1015" s="413">
        <v>0</v>
      </c>
      <c r="I1015" s="150"/>
      <c r="J1015" s="150"/>
      <c r="K1015" s="150"/>
      <c r="L1015" s="150"/>
      <c r="M1015" s="150"/>
      <c r="N1015" s="150"/>
    </row>
    <row r="1016" spans="2:14" x14ac:dyDescent="0.3">
      <c r="B1016" s="182" t="s">
        <v>4075</v>
      </c>
      <c r="C1016" s="425" t="s">
        <v>4142</v>
      </c>
      <c r="D1016" t="s">
        <v>4080</v>
      </c>
      <c r="E1016" s="411"/>
      <c r="F1016" s="412" t="s">
        <v>1775</v>
      </c>
      <c r="G1016" s="11"/>
      <c r="H1016" s="413">
        <v>0</v>
      </c>
      <c r="I1016" s="150"/>
      <c r="J1016" s="150"/>
      <c r="K1016" s="150"/>
      <c r="L1016" s="150"/>
      <c r="M1016" s="150"/>
      <c r="N1016" s="150"/>
    </row>
    <row r="1017" spans="2:14" x14ac:dyDescent="0.3">
      <c r="B1017" s="182" t="s">
        <v>4075</v>
      </c>
      <c r="C1017" s="425" t="s">
        <v>4143</v>
      </c>
      <c r="D1017" t="s">
        <v>4081</v>
      </c>
      <c r="E1017" s="411"/>
      <c r="F1017" s="412" t="s">
        <v>1775</v>
      </c>
      <c r="G1017" s="11"/>
      <c r="H1017" s="413">
        <v>0</v>
      </c>
      <c r="I1017" s="150"/>
      <c r="J1017" s="150"/>
      <c r="K1017" s="150"/>
      <c r="L1017" s="150"/>
      <c r="M1017" s="150"/>
      <c r="N1017" s="150"/>
    </row>
    <row r="1018" spans="2:14" x14ac:dyDescent="0.3">
      <c r="B1018" s="182" t="s">
        <v>4075</v>
      </c>
      <c r="C1018" s="425" t="s">
        <v>4144</v>
      </c>
      <c r="D1018" t="s">
        <v>4082</v>
      </c>
      <c r="E1018" s="411"/>
      <c r="F1018" s="412" t="s">
        <v>1775</v>
      </c>
      <c r="G1018" s="11"/>
      <c r="H1018" s="413">
        <v>0</v>
      </c>
      <c r="I1018" s="150"/>
      <c r="J1018" s="150"/>
      <c r="K1018" s="150"/>
      <c r="L1018" s="150"/>
      <c r="M1018" s="150"/>
      <c r="N1018" s="150"/>
    </row>
    <row r="1019" spans="2:14" x14ac:dyDescent="0.3">
      <c r="B1019" s="182" t="s">
        <v>4075</v>
      </c>
      <c r="C1019" s="425" t="s">
        <v>4145</v>
      </c>
      <c r="D1019" t="s">
        <v>4083</v>
      </c>
      <c r="E1019" s="411"/>
      <c r="F1019" s="412" t="s">
        <v>1775</v>
      </c>
      <c r="G1019" s="11"/>
      <c r="H1019" s="413">
        <v>0</v>
      </c>
      <c r="I1019" s="150"/>
      <c r="J1019" s="150"/>
      <c r="K1019" s="150"/>
      <c r="L1019" s="150"/>
      <c r="M1019" s="150"/>
      <c r="N1019" s="150"/>
    </row>
    <row r="1020" spans="2:14" x14ac:dyDescent="0.3">
      <c r="B1020" s="182" t="s">
        <v>4075</v>
      </c>
      <c r="C1020" s="425" t="s">
        <v>4146</v>
      </c>
      <c r="D1020" t="s">
        <v>4084</v>
      </c>
      <c r="E1020" s="411"/>
      <c r="F1020" s="412" t="s">
        <v>1775</v>
      </c>
      <c r="G1020" s="11"/>
      <c r="H1020" s="413">
        <v>0</v>
      </c>
      <c r="I1020" s="150"/>
      <c r="J1020" s="150"/>
      <c r="K1020" s="150"/>
      <c r="L1020" s="150"/>
      <c r="M1020" s="150"/>
      <c r="N1020" s="150"/>
    </row>
    <row r="1021" spans="2:14" x14ac:dyDescent="0.3">
      <c r="B1021" s="182" t="s">
        <v>4075</v>
      </c>
      <c r="C1021" s="425" t="s">
        <v>4147</v>
      </c>
      <c r="D1021" t="s">
        <v>4085</v>
      </c>
      <c r="E1021" s="411"/>
      <c r="F1021" s="412" t="s">
        <v>1775</v>
      </c>
      <c r="G1021" s="11"/>
      <c r="H1021" s="413">
        <v>0</v>
      </c>
      <c r="I1021" s="150"/>
      <c r="J1021" s="150"/>
      <c r="K1021" s="150"/>
      <c r="L1021" s="150"/>
      <c r="M1021" s="150"/>
      <c r="N1021" s="150"/>
    </row>
    <row r="1022" spans="2:14" x14ac:dyDescent="0.3">
      <c r="B1022" s="182" t="s">
        <v>4075</v>
      </c>
      <c r="C1022" s="425" t="s">
        <v>4148</v>
      </c>
      <c r="D1022" t="s">
        <v>4086</v>
      </c>
      <c r="E1022" s="411"/>
      <c r="F1022" s="412" t="s">
        <v>1775</v>
      </c>
      <c r="G1022" s="11"/>
      <c r="H1022" s="413">
        <v>0</v>
      </c>
      <c r="I1022" s="150"/>
      <c r="J1022" s="150"/>
      <c r="K1022" s="150"/>
      <c r="L1022" s="150"/>
      <c r="M1022" s="150"/>
      <c r="N1022" s="150"/>
    </row>
    <row r="1023" spans="2:14" x14ac:dyDescent="0.3">
      <c r="B1023" s="182" t="s">
        <v>4075</v>
      </c>
      <c r="C1023" s="425" t="s">
        <v>4149</v>
      </c>
      <c r="D1023" t="s">
        <v>4087</v>
      </c>
      <c r="E1023" s="411"/>
      <c r="F1023" s="412" t="s">
        <v>1775</v>
      </c>
      <c r="G1023" s="11"/>
      <c r="H1023" s="413">
        <v>0</v>
      </c>
      <c r="I1023" s="150"/>
      <c r="J1023" s="150"/>
      <c r="K1023" s="150"/>
      <c r="L1023" s="150"/>
      <c r="M1023" s="150"/>
      <c r="N1023" s="150"/>
    </row>
    <row r="1024" spans="2:14" x14ac:dyDescent="0.3">
      <c r="B1024" s="182" t="s">
        <v>4075</v>
      </c>
      <c r="C1024" s="425" t="s">
        <v>4150</v>
      </c>
      <c r="D1024" t="s">
        <v>4088</v>
      </c>
      <c r="E1024" s="411"/>
      <c r="F1024" s="412" t="s">
        <v>1775</v>
      </c>
      <c r="G1024" s="11"/>
      <c r="H1024" s="413">
        <v>0</v>
      </c>
      <c r="I1024" s="150"/>
      <c r="J1024" s="150"/>
      <c r="K1024" s="150"/>
      <c r="L1024" s="150"/>
      <c r="M1024" s="150"/>
      <c r="N1024" s="150"/>
    </row>
    <row r="1025" spans="2:14" x14ac:dyDescent="0.3">
      <c r="B1025" s="182" t="s">
        <v>4075</v>
      </c>
      <c r="C1025" s="425" t="s">
        <v>4151</v>
      </c>
      <c r="D1025" t="s">
        <v>4089</v>
      </c>
      <c r="E1025" s="411"/>
      <c r="F1025" s="412" t="s">
        <v>1775</v>
      </c>
      <c r="G1025" s="11"/>
      <c r="H1025" s="413">
        <v>0</v>
      </c>
      <c r="I1025" s="150"/>
      <c r="J1025" s="150"/>
      <c r="K1025" s="150"/>
      <c r="L1025" s="150"/>
      <c r="M1025" s="150"/>
      <c r="N1025" s="150"/>
    </row>
    <row r="1026" spans="2:14" x14ac:dyDescent="0.3">
      <c r="B1026" s="182" t="s">
        <v>4075</v>
      </c>
      <c r="C1026" s="425" t="s">
        <v>4152</v>
      </c>
      <c r="D1026" t="s">
        <v>4090</v>
      </c>
      <c r="E1026" s="411"/>
      <c r="F1026" s="412" t="s">
        <v>1775</v>
      </c>
      <c r="G1026" s="11"/>
      <c r="H1026" s="413">
        <v>0</v>
      </c>
      <c r="I1026" s="150"/>
      <c r="J1026" s="150"/>
      <c r="K1026" s="150"/>
      <c r="L1026" s="150"/>
      <c r="M1026" s="150"/>
      <c r="N1026" s="150"/>
    </row>
    <row r="1027" spans="2:14" x14ac:dyDescent="0.3">
      <c r="B1027" s="182" t="s">
        <v>4075</v>
      </c>
      <c r="C1027" s="425" t="s">
        <v>4136</v>
      </c>
      <c r="D1027" t="s">
        <v>4091</v>
      </c>
      <c r="E1027" s="411"/>
      <c r="F1027" s="412" t="s">
        <v>1775</v>
      </c>
      <c r="G1027" s="11"/>
      <c r="H1027" s="413">
        <v>0</v>
      </c>
      <c r="I1027" s="150"/>
      <c r="J1027" s="150"/>
      <c r="K1027" s="150"/>
      <c r="L1027" s="150"/>
      <c r="M1027" s="150"/>
      <c r="N1027" s="150"/>
    </row>
    <row r="1028" spans="2:14" x14ac:dyDescent="0.3">
      <c r="B1028" s="182" t="s">
        <v>4075</v>
      </c>
      <c r="C1028" s="425" t="s">
        <v>4137</v>
      </c>
      <c r="D1028" t="s">
        <v>4092</v>
      </c>
      <c r="E1028" s="411"/>
      <c r="F1028" s="412" t="s">
        <v>1775</v>
      </c>
      <c r="G1028" s="11"/>
      <c r="H1028" s="413">
        <v>0</v>
      </c>
      <c r="I1028" s="150"/>
      <c r="J1028" s="150"/>
      <c r="K1028" s="150"/>
      <c r="L1028" s="150"/>
      <c r="M1028" s="150"/>
      <c r="N1028" s="150"/>
    </row>
    <row r="1029" spans="2:14" x14ac:dyDescent="0.3">
      <c r="B1029" s="182" t="s">
        <v>4075</v>
      </c>
      <c r="C1029" s="425" t="s">
        <v>4138</v>
      </c>
      <c r="D1029" t="s">
        <v>4093</v>
      </c>
      <c r="E1029" s="411"/>
      <c r="F1029" s="412" t="s">
        <v>1775</v>
      </c>
      <c r="G1029" s="11"/>
      <c r="H1029" s="413">
        <v>0</v>
      </c>
      <c r="I1029" s="150"/>
      <c r="J1029" s="150"/>
      <c r="K1029" s="150"/>
      <c r="L1029" s="150"/>
      <c r="M1029" s="150"/>
      <c r="N1029" s="150"/>
    </row>
    <row r="1030" spans="2:14" x14ac:dyDescent="0.3">
      <c r="B1030" s="182" t="s">
        <v>4075</v>
      </c>
      <c r="C1030" s="425" t="s">
        <v>4139</v>
      </c>
      <c r="D1030" t="s">
        <v>4094</v>
      </c>
      <c r="E1030" s="411"/>
      <c r="F1030" s="412" t="s">
        <v>1775</v>
      </c>
      <c r="G1030" s="11"/>
      <c r="H1030" s="413">
        <v>0</v>
      </c>
      <c r="I1030" s="150"/>
      <c r="J1030" s="150"/>
      <c r="K1030" s="150"/>
      <c r="L1030" s="150"/>
      <c r="M1030" s="150"/>
      <c r="N1030" s="150"/>
    </row>
    <row r="1031" spans="2:14" x14ac:dyDescent="0.3">
      <c r="B1031" s="182" t="s">
        <v>4075</v>
      </c>
      <c r="C1031" s="425" t="s">
        <v>4153</v>
      </c>
      <c r="D1031" t="s">
        <v>4095</v>
      </c>
      <c r="E1031" s="411"/>
      <c r="F1031" s="412" t="s">
        <v>1775</v>
      </c>
      <c r="G1031" s="11"/>
      <c r="H1031" s="413">
        <v>0</v>
      </c>
      <c r="I1031" s="150"/>
      <c r="J1031" s="150"/>
      <c r="K1031" s="150"/>
      <c r="L1031" s="150"/>
      <c r="M1031" s="150"/>
      <c r="N1031" s="150"/>
    </row>
    <row r="1032" spans="2:14" x14ac:dyDescent="0.3">
      <c r="B1032" s="182" t="s">
        <v>4075</v>
      </c>
      <c r="C1032" s="425" t="s">
        <v>4154</v>
      </c>
      <c r="D1032" t="s">
        <v>4096</v>
      </c>
      <c r="E1032" s="411"/>
      <c r="F1032" s="412" t="s">
        <v>1775</v>
      </c>
      <c r="G1032" s="11"/>
      <c r="H1032" s="413">
        <v>0</v>
      </c>
      <c r="I1032" s="150"/>
      <c r="J1032" s="150"/>
      <c r="K1032" s="150"/>
      <c r="L1032" s="150"/>
      <c r="M1032" s="150"/>
      <c r="N1032" s="150"/>
    </row>
    <row r="1033" spans="2:14" x14ac:dyDescent="0.3">
      <c r="B1033" s="182" t="s">
        <v>4075</v>
      </c>
      <c r="C1033" s="425" t="s">
        <v>4155</v>
      </c>
      <c r="D1033" t="s">
        <v>4097</v>
      </c>
      <c r="E1033" s="411"/>
      <c r="F1033" s="412" t="s">
        <v>1775</v>
      </c>
      <c r="G1033" s="11"/>
      <c r="H1033" s="413">
        <v>0</v>
      </c>
      <c r="I1033" s="150"/>
      <c r="J1033" s="150"/>
      <c r="K1033" s="150"/>
      <c r="L1033" s="150"/>
      <c r="M1033" s="150"/>
      <c r="N1033" s="150"/>
    </row>
    <row r="1034" spans="2:14" x14ac:dyDescent="0.3">
      <c r="B1034" s="182" t="s">
        <v>4075</v>
      </c>
      <c r="C1034" s="425" t="s">
        <v>4156</v>
      </c>
      <c r="D1034" t="s">
        <v>4098</v>
      </c>
      <c r="E1034" s="411"/>
      <c r="F1034" s="412" t="s">
        <v>1775</v>
      </c>
      <c r="G1034" s="11"/>
      <c r="H1034" s="413">
        <v>0</v>
      </c>
      <c r="I1034" s="150"/>
      <c r="J1034" s="150"/>
      <c r="K1034" s="150"/>
      <c r="L1034" s="150"/>
      <c r="M1034" s="150"/>
      <c r="N1034" s="150"/>
    </row>
    <row r="1035" spans="2:14" x14ac:dyDescent="0.3">
      <c r="B1035" s="182" t="s">
        <v>4075</v>
      </c>
      <c r="C1035" s="425" t="s">
        <v>4157</v>
      </c>
      <c r="D1035" t="s">
        <v>4099</v>
      </c>
      <c r="E1035" s="411"/>
      <c r="F1035" s="412" t="s">
        <v>1775</v>
      </c>
      <c r="G1035" s="11"/>
      <c r="H1035" s="413">
        <v>0</v>
      </c>
      <c r="I1035" s="150"/>
      <c r="J1035" s="150"/>
      <c r="K1035" s="150"/>
      <c r="L1035" s="150"/>
      <c r="M1035" s="150"/>
      <c r="N1035" s="150"/>
    </row>
    <row r="1036" spans="2:14" x14ac:dyDescent="0.3">
      <c r="B1036" s="182" t="s">
        <v>4075</v>
      </c>
      <c r="C1036" s="425" t="s">
        <v>4158</v>
      </c>
      <c r="D1036" t="s">
        <v>4100</v>
      </c>
      <c r="E1036" s="411"/>
      <c r="F1036" s="412" t="s">
        <v>1775</v>
      </c>
      <c r="G1036" s="11"/>
      <c r="H1036" s="413">
        <v>0</v>
      </c>
      <c r="I1036" s="150"/>
      <c r="J1036" s="150"/>
      <c r="K1036" s="150"/>
      <c r="L1036" s="150"/>
      <c r="M1036" s="150"/>
      <c r="N1036" s="150"/>
    </row>
    <row r="1037" spans="2:14" x14ac:dyDescent="0.3">
      <c r="B1037" s="182" t="s">
        <v>4075</v>
      </c>
      <c r="C1037" s="425" t="s">
        <v>4159</v>
      </c>
      <c r="D1037" t="s">
        <v>4101</v>
      </c>
      <c r="E1037" s="411"/>
      <c r="F1037" s="412" t="s">
        <v>1775</v>
      </c>
      <c r="G1037" s="11"/>
      <c r="H1037" s="413">
        <v>0</v>
      </c>
      <c r="I1037" s="150"/>
      <c r="J1037" s="150"/>
      <c r="K1037" s="150"/>
      <c r="L1037" s="150"/>
      <c r="M1037" s="150"/>
      <c r="N1037" s="150"/>
    </row>
    <row r="1038" spans="2:14" x14ac:dyDescent="0.3">
      <c r="B1038" s="182" t="s">
        <v>4075</v>
      </c>
      <c r="C1038" s="425" t="s">
        <v>4160</v>
      </c>
      <c r="D1038" t="s">
        <v>4102</v>
      </c>
      <c r="E1038" s="411"/>
      <c r="F1038" s="412" t="s">
        <v>1775</v>
      </c>
      <c r="G1038" s="11"/>
      <c r="H1038" s="413">
        <v>0</v>
      </c>
      <c r="I1038" s="150"/>
      <c r="J1038" s="150"/>
      <c r="K1038" s="150"/>
      <c r="L1038" s="150"/>
      <c r="M1038" s="150"/>
      <c r="N1038" s="150"/>
    </row>
    <row r="1039" spans="2:14" x14ac:dyDescent="0.3">
      <c r="B1039" s="182" t="s">
        <v>4075</v>
      </c>
      <c r="C1039" s="425" t="s">
        <v>4161</v>
      </c>
      <c r="D1039" t="s">
        <v>4103</v>
      </c>
      <c r="E1039" s="411"/>
      <c r="F1039" s="412" t="s">
        <v>1775</v>
      </c>
      <c r="G1039" s="11"/>
      <c r="H1039" s="413">
        <v>0</v>
      </c>
      <c r="I1039" s="150"/>
      <c r="J1039" s="150"/>
      <c r="K1039" s="150"/>
      <c r="L1039" s="150"/>
      <c r="M1039" s="150"/>
      <c r="N1039" s="150"/>
    </row>
    <row r="1040" spans="2:14" x14ac:dyDescent="0.3">
      <c r="B1040" s="182" t="s">
        <v>4075</v>
      </c>
      <c r="C1040" s="425" t="s">
        <v>4162</v>
      </c>
      <c r="D1040" t="s">
        <v>4104</v>
      </c>
      <c r="E1040" s="411"/>
      <c r="F1040" s="412" t="s">
        <v>1775</v>
      </c>
      <c r="G1040" s="11"/>
      <c r="H1040" s="413">
        <v>0</v>
      </c>
      <c r="I1040" s="150"/>
      <c r="J1040" s="150"/>
      <c r="K1040" s="150"/>
      <c r="L1040" s="150"/>
      <c r="M1040" s="150"/>
      <c r="N1040" s="150"/>
    </row>
    <row r="1041" spans="2:14" x14ac:dyDescent="0.3">
      <c r="B1041" s="182" t="s">
        <v>4075</v>
      </c>
      <c r="C1041" s="425" t="s">
        <v>4163</v>
      </c>
      <c r="D1041" t="s">
        <v>4105</v>
      </c>
      <c r="E1041" s="411"/>
      <c r="F1041" s="412" t="s">
        <v>1775</v>
      </c>
      <c r="G1041" s="11"/>
      <c r="H1041" s="413">
        <v>0</v>
      </c>
      <c r="I1041" s="150"/>
      <c r="J1041" s="150"/>
      <c r="K1041" s="150"/>
      <c r="L1041" s="150"/>
      <c r="M1041" s="150"/>
      <c r="N1041" s="150"/>
    </row>
    <row r="1042" spans="2:14" x14ac:dyDescent="0.3">
      <c r="B1042" s="182" t="s">
        <v>4075</v>
      </c>
      <c r="C1042" s="425" t="s">
        <v>4164</v>
      </c>
      <c r="D1042" t="s">
        <v>4106</v>
      </c>
      <c r="E1042" s="411"/>
      <c r="F1042" s="412" t="s">
        <v>1775</v>
      </c>
      <c r="G1042" s="11"/>
      <c r="H1042" s="413">
        <v>0</v>
      </c>
      <c r="I1042" s="150"/>
      <c r="J1042" s="150"/>
      <c r="K1042" s="150"/>
      <c r="L1042" s="150"/>
      <c r="M1042" s="150"/>
      <c r="N1042" s="150"/>
    </row>
    <row r="1043" spans="2:14" x14ac:dyDescent="0.3">
      <c r="B1043" s="182" t="s">
        <v>4075</v>
      </c>
      <c r="C1043" s="425" t="s">
        <v>4165</v>
      </c>
      <c r="D1043" t="s">
        <v>4107</v>
      </c>
      <c r="E1043" s="411"/>
      <c r="F1043" s="412" t="s">
        <v>1775</v>
      </c>
      <c r="G1043" s="11"/>
      <c r="H1043" s="413">
        <v>0</v>
      </c>
      <c r="I1043" s="150"/>
      <c r="J1043" s="150"/>
      <c r="K1043" s="150"/>
      <c r="L1043" s="150"/>
      <c r="M1043" s="150"/>
      <c r="N1043" s="150"/>
    </row>
    <row r="1044" spans="2:14" x14ac:dyDescent="0.3">
      <c r="B1044" s="182" t="s">
        <v>4075</v>
      </c>
      <c r="C1044" s="425" t="s">
        <v>4166</v>
      </c>
      <c r="D1044" t="s">
        <v>4108</v>
      </c>
      <c r="E1044" s="411"/>
      <c r="F1044" s="412" t="s">
        <v>1775</v>
      </c>
      <c r="G1044" s="11"/>
      <c r="H1044" s="413">
        <v>0</v>
      </c>
      <c r="I1044" s="150"/>
      <c r="J1044" s="150"/>
      <c r="K1044" s="150"/>
      <c r="L1044" s="150"/>
      <c r="M1044" s="150"/>
      <c r="N1044" s="150"/>
    </row>
    <row r="1045" spans="2:14" x14ac:dyDescent="0.3">
      <c r="B1045" s="182" t="s">
        <v>4075</v>
      </c>
      <c r="C1045" s="425" t="s">
        <v>4167</v>
      </c>
      <c r="D1045" t="s">
        <v>4109</v>
      </c>
      <c r="E1045" s="411"/>
      <c r="F1045" s="412" t="s">
        <v>1775</v>
      </c>
      <c r="G1045" s="11"/>
      <c r="H1045" s="413">
        <v>0</v>
      </c>
      <c r="I1045" s="150"/>
      <c r="J1045" s="150"/>
      <c r="K1045" s="150"/>
      <c r="L1045" s="150"/>
      <c r="M1045" s="150"/>
      <c r="N1045" s="150"/>
    </row>
    <row r="1046" spans="2:14" x14ac:dyDescent="0.3">
      <c r="B1046" s="182" t="s">
        <v>4075</v>
      </c>
      <c r="C1046" s="425" t="s">
        <v>4168</v>
      </c>
      <c r="D1046" t="s">
        <v>4110</v>
      </c>
      <c r="E1046" s="411"/>
      <c r="F1046" s="412" t="s">
        <v>1775</v>
      </c>
      <c r="G1046" s="11"/>
      <c r="H1046" s="413">
        <v>0</v>
      </c>
      <c r="I1046" s="150"/>
      <c r="J1046" s="150"/>
      <c r="K1046" s="150"/>
      <c r="L1046" s="150"/>
      <c r="M1046" s="150"/>
      <c r="N1046" s="150"/>
    </row>
    <row r="1047" spans="2:14" x14ac:dyDescent="0.3">
      <c r="B1047" s="182" t="s">
        <v>4075</v>
      </c>
      <c r="C1047" s="425" t="s">
        <v>4169</v>
      </c>
      <c r="D1047" t="s">
        <v>4111</v>
      </c>
      <c r="E1047" s="411"/>
      <c r="F1047" s="412" t="s">
        <v>1775</v>
      </c>
      <c r="G1047" s="11"/>
      <c r="H1047" s="413">
        <v>0</v>
      </c>
      <c r="I1047" s="150"/>
      <c r="J1047" s="150"/>
      <c r="K1047" s="150"/>
      <c r="L1047" s="150"/>
      <c r="M1047" s="150"/>
      <c r="N1047" s="150"/>
    </row>
    <row r="1048" spans="2:14" x14ac:dyDescent="0.3">
      <c r="B1048" s="182" t="s">
        <v>4075</v>
      </c>
      <c r="C1048" s="425" t="s">
        <v>4170</v>
      </c>
      <c r="D1048" t="s">
        <v>4112</v>
      </c>
      <c r="E1048" s="411"/>
      <c r="F1048" s="412" t="s">
        <v>1775</v>
      </c>
      <c r="G1048" s="11"/>
      <c r="H1048" s="413">
        <v>0</v>
      </c>
      <c r="I1048" s="150"/>
      <c r="J1048" s="150"/>
      <c r="K1048" s="150"/>
      <c r="L1048" s="150"/>
      <c r="M1048" s="150"/>
      <c r="N1048" s="150"/>
    </row>
    <row r="1049" spans="2:14" x14ac:dyDescent="0.3">
      <c r="B1049" s="182" t="s">
        <v>4075</v>
      </c>
      <c r="C1049" s="425" t="s">
        <v>4171</v>
      </c>
      <c r="D1049" t="s">
        <v>4113</v>
      </c>
      <c r="E1049" s="411"/>
      <c r="F1049" s="412" t="s">
        <v>1775</v>
      </c>
      <c r="G1049" s="11"/>
      <c r="H1049" s="413">
        <v>0</v>
      </c>
      <c r="I1049" s="150"/>
      <c r="J1049" s="150"/>
      <c r="K1049" s="150"/>
      <c r="L1049" s="150"/>
      <c r="M1049" s="150"/>
      <c r="N1049" s="150"/>
    </row>
    <row r="1050" spans="2:14" x14ac:dyDescent="0.3">
      <c r="B1050" s="182" t="s">
        <v>4075</v>
      </c>
      <c r="C1050" s="425" t="s">
        <v>4172</v>
      </c>
      <c r="D1050" t="s">
        <v>4114</v>
      </c>
      <c r="E1050" s="411"/>
      <c r="F1050" s="412" t="s">
        <v>1775</v>
      </c>
      <c r="G1050" s="11"/>
      <c r="H1050" s="413">
        <v>0</v>
      </c>
      <c r="I1050" s="150"/>
      <c r="J1050" s="150"/>
      <c r="K1050" s="150"/>
      <c r="L1050" s="150"/>
      <c r="M1050" s="150"/>
      <c r="N1050" s="150"/>
    </row>
    <row r="1051" spans="2:14" x14ac:dyDescent="0.3">
      <c r="B1051" s="182" t="s">
        <v>4075</v>
      </c>
      <c r="C1051" s="425" t="s">
        <v>4173</v>
      </c>
      <c r="D1051" t="s">
        <v>4115</v>
      </c>
      <c r="E1051" s="411"/>
      <c r="F1051" s="412" t="s">
        <v>1775</v>
      </c>
      <c r="G1051" s="11"/>
      <c r="H1051" s="413">
        <v>0</v>
      </c>
      <c r="I1051" s="150"/>
      <c r="J1051" s="150"/>
      <c r="K1051" s="150"/>
      <c r="L1051" s="150"/>
      <c r="M1051" s="150"/>
      <c r="N1051" s="150"/>
    </row>
    <row r="1052" spans="2:14" x14ac:dyDescent="0.3">
      <c r="B1052" s="182" t="s">
        <v>4075</v>
      </c>
      <c r="C1052" s="425" t="s">
        <v>4174</v>
      </c>
      <c r="D1052" t="s">
        <v>4116</v>
      </c>
      <c r="E1052" s="411"/>
      <c r="F1052" s="412" t="s">
        <v>1775</v>
      </c>
      <c r="G1052" s="11"/>
      <c r="H1052" s="413">
        <v>0</v>
      </c>
      <c r="I1052" s="150"/>
      <c r="J1052" s="150"/>
      <c r="K1052" s="150"/>
      <c r="L1052" s="150"/>
      <c r="M1052" s="150"/>
      <c r="N1052" s="150"/>
    </row>
    <row r="1053" spans="2:14" x14ac:dyDescent="0.3">
      <c r="B1053" s="182" t="s">
        <v>4075</v>
      </c>
      <c r="C1053" s="425" t="s">
        <v>4175</v>
      </c>
      <c r="D1053" t="s">
        <v>4117</v>
      </c>
      <c r="E1053" s="411"/>
      <c r="F1053" s="412" t="s">
        <v>1775</v>
      </c>
      <c r="G1053" s="11"/>
      <c r="H1053" s="413">
        <v>0</v>
      </c>
      <c r="I1053" s="150"/>
      <c r="J1053" s="150"/>
      <c r="K1053" s="150"/>
      <c r="L1053" s="150"/>
      <c r="M1053" s="150"/>
      <c r="N1053" s="150"/>
    </row>
    <row r="1054" spans="2:14" x14ac:dyDescent="0.3">
      <c r="B1054" s="182" t="s">
        <v>4075</v>
      </c>
      <c r="C1054" s="425" t="s">
        <v>4176</v>
      </c>
      <c r="D1054" t="s">
        <v>4118</v>
      </c>
      <c r="E1054" s="411"/>
      <c r="F1054" s="412" t="s">
        <v>1775</v>
      </c>
      <c r="G1054" s="11"/>
      <c r="H1054" s="413">
        <v>0</v>
      </c>
      <c r="I1054" s="150"/>
      <c r="J1054" s="150"/>
      <c r="K1054" s="150"/>
      <c r="L1054" s="150"/>
      <c r="M1054" s="150"/>
      <c r="N1054" s="150"/>
    </row>
    <row r="1055" spans="2:14" x14ac:dyDescent="0.3">
      <c r="B1055" s="182" t="s">
        <v>4075</v>
      </c>
      <c r="C1055" s="425" t="s">
        <v>4177</v>
      </c>
      <c r="D1055" t="s">
        <v>4119</v>
      </c>
      <c r="E1055" s="411"/>
      <c r="F1055" s="412" t="s">
        <v>1775</v>
      </c>
      <c r="G1055" s="11"/>
      <c r="H1055" s="413">
        <v>0</v>
      </c>
      <c r="I1055" s="150"/>
      <c r="J1055" s="150"/>
      <c r="K1055" s="150"/>
      <c r="L1055" s="150"/>
      <c r="M1055" s="150"/>
      <c r="N1055" s="150"/>
    </row>
    <row r="1056" spans="2:14" x14ac:dyDescent="0.3">
      <c r="B1056" s="182" t="s">
        <v>4075</v>
      </c>
      <c r="C1056" s="425" t="s">
        <v>4178</v>
      </c>
      <c r="D1056" t="s">
        <v>4120</v>
      </c>
      <c r="E1056" s="411"/>
      <c r="F1056" s="412" t="s">
        <v>1775</v>
      </c>
      <c r="G1056" s="11"/>
      <c r="H1056" s="413">
        <v>0</v>
      </c>
      <c r="I1056" s="150"/>
      <c r="J1056" s="150"/>
      <c r="K1056" s="150"/>
      <c r="L1056" s="150"/>
      <c r="M1056" s="150"/>
      <c r="N1056" s="150"/>
    </row>
    <row r="1057" spans="2:14" x14ac:dyDescent="0.3">
      <c r="B1057" s="182" t="s">
        <v>4075</v>
      </c>
      <c r="C1057" s="425" t="s">
        <v>4179</v>
      </c>
      <c r="D1057" t="s">
        <v>4121</v>
      </c>
      <c r="E1057" s="411"/>
      <c r="F1057" s="412" t="s">
        <v>1775</v>
      </c>
      <c r="G1057" s="11"/>
      <c r="H1057" s="413">
        <v>0</v>
      </c>
      <c r="I1057" s="150"/>
      <c r="J1057" s="150"/>
      <c r="K1057" s="150"/>
      <c r="L1057" s="150"/>
      <c r="M1057" s="150"/>
      <c r="N1057" s="150"/>
    </row>
    <row r="1058" spans="2:14" x14ac:dyDescent="0.3">
      <c r="B1058" s="182" t="s">
        <v>4075</v>
      </c>
      <c r="C1058" s="425" t="s">
        <v>4180</v>
      </c>
      <c r="D1058" t="s">
        <v>4122</v>
      </c>
      <c r="E1058" s="411"/>
      <c r="F1058" s="412" t="s">
        <v>1775</v>
      </c>
      <c r="G1058" s="11"/>
      <c r="H1058" s="413">
        <v>0</v>
      </c>
      <c r="I1058" s="150"/>
      <c r="J1058" s="150"/>
      <c r="K1058" s="150"/>
      <c r="L1058" s="150"/>
      <c r="M1058" s="150"/>
      <c r="N1058" s="150"/>
    </row>
    <row r="1059" spans="2:14" x14ac:dyDescent="0.3">
      <c r="B1059" s="182" t="s">
        <v>4075</v>
      </c>
      <c r="C1059" s="425" t="s">
        <v>4181</v>
      </c>
      <c r="D1059" t="s">
        <v>4123</v>
      </c>
      <c r="E1059" s="411"/>
      <c r="F1059" s="412" t="s">
        <v>1775</v>
      </c>
      <c r="G1059" s="11"/>
      <c r="H1059" s="413">
        <v>0</v>
      </c>
      <c r="I1059" s="150"/>
      <c r="J1059" s="150"/>
      <c r="K1059" s="150"/>
      <c r="L1059" s="150"/>
      <c r="M1059" s="150"/>
      <c r="N1059" s="150"/>
    </row>
    <row r="1060" spans="2:14" x14ac:dyDescent="0.3">
      <c r="B1060" s="182" t="s">
        <v>4075</v>
      </c>
      <c r="C1060" s="425" t="s">
        <v>4182</v>
      </c>
      <c r="D1060" t="s">
        <v>4124</v>
      </c>
      <c r="E1060" s="411"/>
      <c r="F1060" s="412" t="s">
        <v>1775</v>
      </c>
      <c r="G1060" s="11"/>
      <c r="H1060" s="413">
        <v>0</v>
      </c>
      <c r="I1060" s="150"/>
      <c r="J1060" s="150"/>
      <c r="K1060" s="150"/>
      <c r="L1060" s="150"/>
      <c r="M1060" s="150"/>
      <c r="N1060" s="150"/>
    </row>
    <row r="1061" spans="2:14" x14ac:dyDescent="0.3">
      <c r="B1061" s="182" t="s">
        <v>4075</v>
      </c>
      <c r="C1061" s="425" t="s">
        <v>4183</v>
      </c>
      <c r="D1061" t="s">
        <v>4125</v>
      </c>
      <c r="E1061" s="411"/>
      <c r="F1061" s="412" t="s">
        <v>1775</v>
      </c>
      <c r="G1061" s="11"/>
      <c r="H1061" s="413">
        <v>0</v>
      </c>
      <c r="I1061" s="150"/>
      <c r="J1061" s="150"/>
      <c r="K1061" s="150"/>
      <c r="L1061" s="150"/>
      <c r="M1061" s="150"/>
      <c r="N1061" s="150"/>
    </row>
    <row r="1062" spans="2:14" x14ac:dyDescent="0.3">
      <c r="B1062" s="182" t="s">
        <v>4075</v>
      </c>
      <c r="C1062" s="425" t="s">
        <v>4184</v>
      </c>
      <c r="D1062" t="s">
        <v>4126</v>
      </c>
      <c r="E1062" s="411"/>
      <c r="F1062" s="412" t="s">
        <v>1775</v>
      </c>
      <c r="G1062" s="11"/>
      <c r="H1062" s="413">
        <v>0</v>
      </c>
      <c r="I1062" s="150"/>
      <c r="J1062" s="150"/>
      <c r="K1062" s="150"/>
      <c r="L1062" s="150"/>
      <c r="M1062" s="150"/>
      <c r="N1062" s="150"/>
    </row>
    <row r="1063" spans="2:14" x14ac:dyDescent="0.3">
      <c r="B1063" s="182" t="s">
        <v>4075</v>
      </c>
      <c r="C1063" s="425" t="s">
        <v>4185</v>
      </c>
      <c r="D1063" t="s">
        <v>4127</v>
      </c>
      <c r="E1063" s="411"/>
      <c r="F1063" s="412" t="s">
        <v>1775</v>
      </c>
      <c r="G1063" s="11"/>
      <c r="H1063" s="413">
        <v>0</v>
      </c>
      <c r="I1063" s="150"/>
      <c r="J1063" s="150"/>
      <c r="K1063" s="150"/>
      <c r="L1063" s="150"/>
      <c r="M1063" s="150"/>
      <c r="N1063" s="150"/>
    </row>
    <row r="1064" spans="2:14" x14ac:dyDescent="0.3">
      <c r="B1064" s="182" t="s">
        <v>4075</v>
      </c>
      <c r="C1064" s="425" t="s">
        <v>4186</v>
      </c>
      <c r="D1064" t="s">
        <v>4128</v>
      </c>
      <c r="E1064" s="411"/>
      <c r="F1064" s="412" t="s">
        <v>1775</v>
      </c>
      <c r="G1064" s="11"/>
      <c r="H1064" s="413">
        <v>0</v>
      </c>
      <c r="I1064" s="150"/>
      <c r="J1064" s="150"/>
      <c r="K1064" s="150"/>
      <c r="L1064" s="150"/>
      <c r="M1064" s="150"/>
      <c r="N1064" s="150"/>
    </row>
    <row r="1065" spans="2:14" x14ac:dyDescent="0.3">
      <c r="B1065" s="182" t="s">
        <v>4075</v>
      </c>
      <c r="C1065" s="425" t="s">
        <v>4187</v>
      </c>
      <c r="D1065" t="s">
        <v>4129</v>
      </c>
      <c r="E1065" s="411"/>
      <c r="F1065" s="412" t="s">
        <v>1775</v>
      </c>
      <c r="G1065" s="11"/>
      <c r="H1065" s="413">
        <v>0</v>
      </c>
      <c r="I1065" s="150"/>
      <c r="J1065" s="150"/>
      <c r="K1065" s="150"/>
      <c r="L1065" s="150"/>
      <c r="M1065" s="150"/>
      <c r="N1065" s="150"/>
    </row>
    <row r="1066" spans="2:14" x14ac:dyDescent="0.3">
      <c r="B1066" s="182" t="s">
        <v>4075</v>
      </c>
      <c r="C1066" s="425" t="s">
        <v>4188</v>
      </c>
      <c r="D1066" t="s">
        <v>4130</v>
      </c>
      <c r="E1066" s="411"/>
      <c r="F1066" s="412" t="s">
        <v>1775</v>
      </c>
      <c r="G1066" s="11"/>
      <c r="H1066" s="413">
        <v>0</v>
      </c>
      <c r="I1066" s="150"/>
      <c r="J1066" s="150"/>
      <c r="K1066" s="150"/>
      <c r="L1066" s="150"/>
      <c r="M1066" s="150"/>
      <c r="N1066" s="150"/>
    </row>
    <row r="1067" spans="2:14" x14ac:dyDescent="0.3">
      <c r="B1067" s="182" t="s">
        <v>4075</v>
      </c>
      <c r="C1067" s="425" t="s">
        <v>4189</v>
      </c>
      <c r="D1067" t="s">
        <v>4131</v>
      </c>
      <c r="E1067" s="411"/>
      <c r="F1067" s="412" t="s">
        <v>1775</v>
      </c>
      <c r="G1067" s="11"/>
      <c r="H1067" s="413">
        <v>0</v>
      </c>
      <c r="I1067" s="150"/>
      <c r="J1067" s="150"/>
      <c r="K1067" s="150"/>
      <c r="L1067" s="150"/>
      <c r="M1067" s="150"/>
      <c r="N1067" s="150"/>
    </row>
    <row r="1068" spans="2:14" x14ac:dyDescent="0.3">
      <c r="B1068" s="182" t="s">
        <v>4075</v>
      </c>
      <c r="C1068" s="425" t="s">
        <v>4190</v>
      </c>
      <c r="D1068" t="s">
        <v>4132</v>
      </c>
      <c r="E1068" s="411"/>
      <c r="F1068" s="412" t="s">
        <v>1775</v>
      </c>
      <c r="G1068" s="11"/>
      <c r="H1068" s="413">
        <v>0</v>
      </c>
      <c r="I1068" s="150"/>
      <c r="J1068" s="150"/>
      <c r="K1068" s="150"/>
      <c r="L1068" s="150"/>
      <c r="M1068" s="150"/>
      <c r="N1068" s="150"/>
    </row>
    <row r="1069" spans="2:14" x14ac:dyDescent="0.3">
      <c r="B1069" s="182" t="s">
        <v>4075</v>
      </c>
      <c r="C1069" s="425" t="s">
        <v>4191</v>
      </c>
      <c r="D1069" t="s">
        <v>4133</v>
      </c>
      <c r="E1069" s="411"/>
      <c r="F1069" s="412" t="s">
        <v>1775</v>
      </c>
      <c r="G1069" s="11"/>
      <c r="H1069" s="413">
        <v>0</v>
      </c>
      <c r="I1069" s="150"/>
      <c r="J1069" s="150"/>
      <c r="K1069" s="150"/>
      <c r="L1069" s="150"/>
      <c r="M1069" s="150"/>
      <c r="N1069" s="150"/>
    </row>
    <row r="1070" spans="2:14" x14ac:dyDescent="0.3">
      <c r="B1070" s="182" t="s">
        <v>4215</v>
      </c>
      <c r="C1070" s="425" t="s">
        <v>3157</v>
      </c>
      <c r="D1070" t="s">
        <v>4216</v>
      </c>
      <c r="E1070" s="411"/>
      <c r="F1070" s="412" t="s">
        <v>3165</v>
      </c>
      <c r="G1070" s="11"/>
      <c r="H1070" s="413">
        <v>0</v>
      </c>
      <c r="I1070" s="150"/>
      <c r="J1070" s="150"/>
      <c r="K1070" s="150"/>
      <c r="L1070" s="150"/>
      <c r="M1070" s="150"/>
      <c r="N1070" s="150"/>
    </row>
    <row r="1071" spans="2:14" x14ac:dyDescent="0.3">
      <c r="B1071" s="182" t="s">
        <v>4215</v>
      </c>
      <c r="C1071" s="425" t="s">
        <v>3158</v>
      </c>
      <c r="D1071" t="s">
        <v>4217</v>
      </c>
      <c r="E1071" s="411"/>
      <c r="F1071" s="412" t="s">
        <v>1775</v>
      </c>
      <c r="G1071" s="11"/>
      <c r="H1071" s="413">
        <v>0</v>
      </c>
      <c r="I1071" s="150"/>
      <c r="J1071" s="150"/>
      <c r="K1071" s="150"/>
      <c r="L1071" s="150"/>
      <c r="M1071" s="150"/>
      <c r="N1071" s="150"/>
    </row>
    <row r="1072" spans="2:14" x14ac:dyDescent="0.3">
      <c r="B1072" s="182" t="s">
        <v>4215</v>
      </c>
      <c r="C1072" s="425" t="s">
        <v>3159</v>
      </c>
      <c r="D1072" t="s">
        <v>4218</v>
      </c>
      <c r="E1072" s="411"/>
      <c r="F1072" s="412" t="s">
        <v>1775</v>
      </c>
      <c r="G1072" s="11"/>
      <c r="H1072" s="413">
        <v>0</v>
      </c>
      <c r="I1072" s="150"/>
      <c r="J1072" s="150"/>
      <c r="K1072" s="150"/>
      <c r="L1072" s="150"/>
      <c r="M1072" s="150"/>
      <c r="N1072" s="150"/>
    </row>
    <row r="1073" spans="2:14" x14ac:dyDescent="0.3">
      <c r="B1073" s="182" t="s">
        <v>4215</v>
      </c>
      <c r="C1073" s="425" t="s">
        <v>4226</v>
      </c>
      <c r="D1073" t="s">
        <v>4219</v>
      </c>
      <c r="E1073" s="411"/>
      <c r="F1073" s="412" t="s">
        <v>1775</v>
      </c>
      <c r="G1073" s="11"/>
      <c r="H1073" s="413">
        <v>0</v>
      </c>
      <c r="I1073" s="150"/>
      <c r="J1073" s="150"/>
      <c r="K1073" s="150"/>
      <c r="L1073" s="150"/>
      <c r="M1073" s="150"/>
      <c r="N1073" s="150"/>
    </row>
    <row r="1074" spans="2:14" x14ac:dyDescent="0.3">
      <c r="B1074" s="182" t="s">
        <v>4215</v>
      </c>
      <c r="C1074" s="425" t="s">
        <v>4227</v>
      </c>
      <c r="D1074" t="s">
        <v>4220</v>
      </c>
      <c r="E1074" s="411"/>
      <c r="F1074" s="412" t="s">
        <v>1775</v>
      </c>
      <c r="G1074" s="11"/>
      <c r="H1074" s="413">
        <v>0</v>
      </c>
      <c r="I1074" s="150"/>
      <c r="J1074" s="150"/>
      <c r="K1074" s="150"/>
      <c r="L1074" s="150"/>
      <c r="M1074" s="150"/>
      <c r="N1074" s="150"/>
    </row>
    <row r="1075" spans="2:14" x14ac:dyDescent="0.3">
      <c r="B1075" s="182" t="s">
        <v>4215</v>
      </c>
      <c r="C1075" s="425" t="s">
        <v>4228</v>
      </c>
      <c r="D1075" t="s">
        <v>4221</v>
      </c>
      <c r="E1075" s="411"/>
      <c r="F1075" s="412" t="s">
        <v>1775</v>
      </c>
      <c r="G1075" s="11"/>
      <c r="H1075" s="413">
        <v>0</v>
      </c>
      <c r="I1075" s="150"/>
      <c r="J1075" s="150"/>
      <c r="K1075" s="150"/>
      <c r="L1075" s="150"/>
      <c r="M1075" s="150"/>
      <c r="N1075" s="150"/>
    </row>
    <row r="1076" spans="2:14" x14ac:dyDescent="0.3">
      <c r="B1076" s="182" t="s">
        <v>4215</v>
      </c>
      <c r="C1076" s="425" t="s">
        <v>2982</v>
      </c>
      <c r="D1076" t="s">
        <v>4222</v>
      </c>
      <c r="E1076" s="411"/>
      <c r="F1076" s="412" t="s">
        <v>4229</v>
      </c>
      <c r="G1076" s="11"/>
      <c r="H1076" s="413">
        <v>0</v>
      </c>
      <c r="I1076" s="150"/>
      <c r="J1076" s="150"/>
      <c r="K1076" s="150"/>
      <c r="L1076" s="150"/>
      <c r="M1076" s="150"/>
      <c r="N1076" s="150"/>
    </row>
    <row r="1077" spans="2:14" x14ac:dyDescent="0.3">
      <c r="B1077" s="182" t="s">
        <v>4215</v>
      </c>
      <c r="C1077" s="425" t="s">
        <v>2983</v>
      </c>
      <c r="D1077" t="s">
        <v>4223</v>
      </c>
      <c r="E1077" s="411"/>
      <c r="F1077" s="412" t="s">
        <v>4229</v>
      </c>
      <c r="G1077" s="11"/>
      <c r="H1077" s="413">
        <v>0</v>
      </c>
      <c r="I1077" s="150"/>
      <c r="J1077" s="150"/>
      <c r="K1077" s="150"/>
      <c r="L1077" s="150"/>
      <c r="M1077" s="150"/>
      <c r="N1077" s="150"/>
    </row>
    <row r="1078" spans="2:14" x14ac:dyDescent="0.3">
      <c r="B1078" s="182" t="s">
        <v>4215</v>
      </c>
      <c r="C1078" s="425" t="s">
        <v>3164</v>
      </c>
      <c r="D1078" t="s">
        <v>4224</v>
      </c>
      <c r="E1078" s="411"/>
      <c r="F1078" s="412" t="s">
        <v>4229</v>
      </c>
      <c r="G1078" s="11"/>
      <c r="H1078" s="413">
        <v>0</v>
      </c>
      <c r="I1078" s="150"/>
      <c r="J1078" s="150"/>
      <c r="K1078" s="150"/>
      <c r="L1078" s="150"/>
      <c r="M1078" s="150"/>
      <c r="N1078" s="150"/>
    </row>
    <row r="1079" spans="2:14" x14ac:dyDescent="0.3">
      <c r="B1079" s="182" t="s">
        <v>4215</v>
      </c>
      <c r="C1079" s="425" t="s">
        <v>3163</v>
      </c>
      <c r="D1079" t="s">
        <v>4225</v>
      </c>
      <c r="E1079" s="411"/>
      <c r="F1079" s="412" t="s">
        <v>4229</v>
      </c>
      <c r="G1079" s="11"/>
      <c r="H1079" s="413">
        <v>0</v>
      </c>
      <c r="I1079" s="150"/>
      <c r="J1079" s="150"/>
      <c r="K1079" s="150"/>
      <c r="L1079" s="150"/>
      <c r="M1079" s="150"/>
      <c r="N1079" s="150"/>
    </row>
    <row r="1080" spans="2:14" x14ac:dyDescent="0.3">
      <c r="B1080" s="182" t="s">
        <v>4252</v>
      </c>
      <c r="C1080" s="41" t="s">
        <v>4242</v>
      </c>
      <c r="D1080" s="441" t="s">
        <v>4247</v>
      </c>
      <c r="E1080" s="411"/>
      <c r="F1080" s="412" t="s">
        <v>4229</v>
      </c>
      <c r="G1080" s="11"/>
      <c r="H1080" s="413">
        <v>0</v>
      </c>
      <c r="I1080" s="150"/>
      <c r="J1080" s="150"/>
      <c r="K1080" s="150"/>
      <c r="L1080" s="150"/>
      <c r="M1080" s="150"/>
      <c r="N1080" s="150"/>
    </row>
    <row r="1081" spans="2:14" x14ac:dyDescent="0.3">
      <c r="B1081" s="182" t="s">
        <v>4252</v>
      </c>
      <c r="C1081" s="41" t="s">
        <v>4243</v>
      </c>
      <c r="D1081" s="441" t="s">
        <v>4248</v>
      </c>
      <c r="E1081" s="411"/>
      <c r="F1081" s="412" t="s">
        <v>4229</v>
      </c>
      <c r="G1081" s="11"/>
      <c r="H1081" s="413">
        <v>0</v>
      </c>
      <c r="I1081" s="150"/>
      <c r="J1081" s="150"/>
      <c r="K1081" s="150"/>
      <c r="L1081" s="150"/>
      <c r="M1081" s="150"/>
      <c r="N1081" s="150"/>
    </row>
    <row r="1082" spans="2:14" x14ac:dyDescent="0.3">
      <c r="B1082" s="182" t="s">
        <v>4252</v>
      </c>
      <c r="C1082" s="41" t="s">
        <v>4244</v>
      </c>
      <c r="D1082" s="441" t="s">
        <v>4249</v>
      </c>
      <c r="E1082" s="411"/>
      <c r="F1082" s="412" t="s">
        <v>4229</v>
      </c>
      <c r="G1082" s="11"/>
      <c r="H1082" s="413">
        <v>0</v>
      </c>
      <c r="I1082" s="150"/>
      <c r="J1082" s="150"/>
      <c r="K1082" s="150"/>
      <c r="L1082" s="150"/>
      <c r="M1082" s="150"/>
      <c r="N1082" s="150"/>
    </row>
    <row r="1083" spans="2:14" x14ac:dyDescent="0.3">
      <c r="B1083" s="182" t="s">
        <v>4252</v>
      </c>
      <c r="C1083" s="41" t="s">
        <v>4245</v>
      </c>
      <c r="D1083" s="441" t="s">
        <v>4250</v>
      </c>
      <c r="E1083" s="411"/>
      <c r="F1083" s="10" t="s">
        <v>1775</v>
      </c>
      <c r="G1083" s="11"/>
      <c r="H1083" s="413">
        <v>0</v>
      </c>
      <c r="I1083" s="150"/>
      <c r="J1083" s="150"/>
      <c r="K1083" s="150"/>
      <c r="L1083" s="150"/>
      <c r="M1083" s="150"/>
      <c r="N1083" s="150"/>
    </row>
    <row r="1084" spans="2:14" x14ac:dyDescent="0.3">
      <c r="B1084" s="182" t="s">
        <v>4252</v>
      </c>
      <c r="C1084" s="41" t="s">
        <v>4246</v>
      </c>
      <c r="D1084" s="441" t="s">
        <v>4251</v>
      </c>
      <c r="E1084" s="411"/>
      <c r="F1084" s="412" t="s">
        <v>4229</v>
      </c>
      <c r="G1084" s="11"/>
      <c r="H1084" s="413">
        <v>0</v>
      </c>
      <c r="I1084" s="150"/>
      <c r="J1084" s="150"/>
      <c r="K1084" s="150"/>
      <c r="L1084" s="150"/>
      <c r="M1084" s="150"/>
      <c r="N1084" s="150"/>
    </row>
    <row r="1085" spans="2:14" x14ac:dyDescent="0.3">
      <c r="B1085" s="182" t="s">
        <v>4252</v>
      </c>
      <c r="C1085" s="41" t="s">
        <v>4263</v>
      </c>
      <c r="D1085" s="441" t="s">
        <v>4264</v>
      </c>
      <c r="E1085" s="411"/>
      <c r="F1085" s="10" t="s">
        <v>1775</v>
      </c>
      <c r="G1085" s="11"/>
      <c r="H1085" s="413">
        <v>0</v>
      </c>
      <c r="I1085" s="150"/>
      <c r="J1085" s="150"/>
      <c r="K1085" s="150"/>
      <c r="L1085" s="150"/>
      <c r="M1085" s="150"/>
      <c r="N1085" s="150"/>
    </row>
    <row r="1086" spans="2:14" x14ac:dyDescent="0.3">
      <c r="B1086" s="420" t="s">
        <v>1798</v>
      </c>
      <c r="C1086" s="3"/>
      <c r="D1086" s="3"/>
      <c r="E1086" s="3"/>
      <c r="F1086" s="168"/>
      <c r="G1086" s="3"/>
      <c r="H1086" s="3"/>
      <c r="I1086" s="3"/>
      <c r="J1086" s="3"/>
      <c r="K1086" s="3"/>
      <c r="L1086" s="3"/>
      <c r="M1086" s="3"/>
    </row>
    <row r="1087" spans="2:14" x14ac:dyDescent="0.3">
      <c r="B1087" s="420" t="s">
        <v>1805</v>
      </c>
      <c r="C1087" s="3"/>
      <c r="D1087" s="3"/>
      <c r="E1087" s="3"/>
      <c r="F1087" s="168"/>
      <c r="G1087" s="3"/>
      <c r="H1087" s="3"/>
      <c r="I1087" s="3"/>
      <c r="J1087" s="3"/>
      <c r="K1087" s="3"/>
      <c r="L1087" s="3"/>
      <c r="M1087" s="3"/>
    </row>
    <row r="1088" spans="2:14" x14ac:dyDescent="0.3">
      <c r="B1088" s="420" t="s">
        <v>1806</v>
      </c>
      <c r="C1088" s="3"/>
      <c r="D1088" s="3"/>
      <c r="E1088" s="3"/>
      <c r="F1088" s="168"/>
      <c r="G1088" s="168"/>
      <c r="H1088" s="3"/>
      <c r="I1088" s="3"/>
      <c r="J1088" s="3"/>
      <c r="K1088" s="3"/>
      <c r="L1088" s="3"/>
      <c r="M1088" s="3"/>
    </row>
    <row r="1089" spans="2:14" x14ac:dyDescent="0.3">
      <c r="B1089" s="420" t="s">
        <v>4065</v>
      </c>
      <c r="C1089" s="3"/>
      <c r="D1089" s="3"/>
      <c r="E1089" s="3"/>
      <c r="F1089" s="168"/>
      <c r="G1089" s="168"/>
      <c r="H1089" s="3"/>
      <c r="I1089" s="3"/>
      <c r="J1089" s="3"/>
      <c r="K1089" s="3"/>
      <c r="L1089" s="3"/>
      <c r="M1089" s="3"/>
    </row>
    <row r="1090" spans="2:14" x14ac:dyDescent="0.3">
      <c r="B1090" s="420" t="s">
        <v>4066</v>
      </c>
      <c r="C1090" s="8"/>
      <c r="D1090" s="8"/>
      <c r="E1090" s="8"/>
      <c r="F1090" s="169"/>
      <c r="G1090" s="169"/>
      <c r="H1090" s="8"/>
      <c r="I1090" s="8"/>
      <c r="J1090" s="8"/>
      <c r="K1090" s="8"/>
      <c r="L1090" s="8"/>
      <c r="M1090" s="8"/>
      <c r="N1090" s="8"/>
    </row>
    <row r="1091" spans="2:14" x14ac:dyDescent="0.3">
      <c r="B1091" s="420" t="s">
        <v>4067</v>
      </c>
      <c r="C1091" s="3"/>
      <c r="D1091" s="3"/>
      <c r="E1091" s="3"/>
      <c r="F1091" s="168"/>
      <c r="G1091" s="168"/>
      <c r="H1091" s="3"/>
      <c r="I1091" s="3"/>
      <c r="J1091" s="3"/>
      <c r="K1091" s="3"/>
      <c r="L1091" s="3"/>
      <c r="M1091" s="3"/>
    </row>
    <row r="1092" spans="2:14" x14ac:dyDescent="0.3">
      <c r="B1092" s="202" t="s">
        <v>4068</v>
      </c>
      <c r="C1092" s="8"/>
      <c r="D1092" s="8"/>
      <c r="E1092" s="8"/>
      <c r="F1092" s="169"/>
      <c r="G1092" s="169"/>
      <c r="H1092" s="8"/>
      <c r="I1092" s="8"/>
      <c r="J1092" s="8"/>
      <c r="K1092" s="8"/>
      <c r="L1092" s="8"/>
      <c r="M1092" s="8"/>
      <c r="N1092" s="8"/>
    </row>
  </sheetData>
  <sortState ref="B2:N328">
    <sortCondition ref="B1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B1:AY187"/>
  <sheetViews>
    <sheetView zoomScaleNormal="100" workbookViewId="0">
      <selection activeCell="C20" sqref="C20"/>
    </sheetView>
  </sheetViews>
  <sheetFormatPr defaultColWidth="8.5546875" defaultRowHeight="14.4" x14ac:dyDescent="0.3"/>
  <cols>
    <col min="1" max="1" width="8.5546875" style="3"/>
    <col min="2" max="2" width="25.44140625" style="35" customWidth="1"/>
    <col min="3" max="3" width="36.44140625" style="8" customWidth="1"/>
    <col min="4" max="4" width="32.44140625" style="42" customWidth="1"/>
    <col min="5" max="5" width="60.5546875" style="7" customWidth="1"/>
    <col min="6" max="6" width="7" style="11" customWidth="1"/>
    <col min="7" max="7" width="7.5546875" style="3" customWidth="1"/>
    <col min="8" max="8" width="8.44140625" style="3" customWidth="1"/>
    <col min="9" max="9" width="7.5546875" style="3" customWidth="1"/>
    <col min="10" max="10" width="7.5546875" style="29" customWidth="1"/>
    <col min="11" max="11" width="7" style="29" customWidth="1"/>
    <col min="12" max="12" width="6.44140625" style="29" customWidth="1"/>
    <col min="13" max="13" width="5.5546875" style="3" customWidth="1"/>
    <col min="14" max="14" width="10.44140625" style="11" hidden="1" customWidth="1"/>
    <col min="15" max="15" width="25.44140625" style="2" hidden="1" customWidth="1"/>
    <col min="16" max="17" width="7.5546875" style="3" hidden="1" customWidth="1"/>
    <col min="18" max="18" width="9" style="3" hidden="1" customWidth="1"/>
    <col min="19" max="19" width="4.44140625" style="3" hidden="1" customWidth="1"/>
    <col min="20" max="20" width="9.5546875" style="3" hidden="1" customWidth="1"/>
    <col min="21" max="21" width="3.5546875" style="3" hidden="1" customWidth="1"/>
    <col min="22" max="22" width="7.44140625" style="3" hidden="1" customWidth="1"/>
    <col min="23" max="23" width="5.5546875" style="3" hidden="1" customWidth="1"/>
    <col min="24" max="24" width="51.44140625" style="3" hidden="1" customWidth="1"/>
    <col min="25" max="25" width="18.44140625" style="3" customWidth="1"/>
    <col min="26" max="16384" width="8.5546875" style="3"/>
  </cols>
  <sheetData>
    <row r="1" spans="2:51" s="52" customFormat="1" x14ac:dyDescent="0.3">
      <c r="B1" s="174" t="s">
        <v>28</v>
      </c>
      <c r="C1" s="146" t="s">
        <v>1796</v>
      </c>
      <c r="D1" s="146" t="s">
        <v>1463</v>
      </c>
      <c r="E1" s="175" t="s">
        <v>24</v>
      </c>
      <c r="F1" s="146" t="s">
        <v>728</v>
      </c>
      <c r="G1" s="146"/>
      <c r="H1" s="146" t="s">
        <v>1320</v>
      </c>
      <c r="I1" s="146"/>
      <c r="J1" s="50" t="s">
        <v>22</v>
      </c>
      <c r="K1" s="50" t="s">
        <v>23</v>
      </c>
      <c r="L1" s="50" t="s">
        <v>1795</v>
      </c>
      <c r="M1" s="51"/>
      <c r="N1" s="51"/>
      <c r="O1" s="51" t="s">
        <v>20</v>
      </c>
      <c r="P1" s="51"/>
      <c r="Q1" s="51" t="s">
        <v>21</v>
      </c>
      <c r="R1" s="51" t="s">
        <v>27</v>
      </c>
      <c r="S1" s="51"/>
      <c r="T1" s="51" t="s">
        <v>25</v>
      </c>
      <c r="U1" s="51"/>
      <c r="V1" s="51" t="s">
        <v>26</v>
      </c>
      <c r="W1" s="51"/>
      <c r="X1" s="51" t="s">
        <v>24</v>
      </c>
      <c r="Y1" s="51"/>
      <c r="Z1" s="51"/>
      <c r="AA1" s="51"/>
      <c r="AB1" s="51"/>
      <c r="AC1" s="51"/>
      <c r="AD1" s="51"/>
      <c r="AE1" s="51"/>
      <c r="AF1" s="51"/>
      <c r="AG1" s="51"/>
      <c r="AH1" s="51"/>
      <c r="AI1" s="51"/>
      <c r="AJ1" s="51"/>
      <c r="AK1" s="51"/>
      <c r="AL1" s="51"/>
      <c r="AM1" s="51"/>
      <c r="AN1" s="51"/>
      <c r="AO1" s="51"/>
      <c r="AP1" s="51"/>
      <c r="AQ1" s="51"/>
      <c r="AR1" s="51"/>
      <c r="AS1" s="51"/>
      <c r="AT1" s="51"/>
      <c r="AU1" s="51"/>
      <c r="AV1" s="51"/>
      <c r="AW1" s="51"/>
      <c r="AX1" s="51"/>
      <c r="AY1" s="51"/>
    </row>
    <row r="2" spans="2:51" s="24" customFormat="1" x14ac:dyDescent="0.3">
      <c r="B2" s="54"/>
      <c r="C2" s="37"/>
      <c r="D2" s="37"/>
      <c r="E2" s="49"/>
      <c r="F2" s="37"/>
      <c r="G2" s="37"/>
      <c r="H2" s="37"/>
      <c r="I2" s="37"/>
      <c r="J2" s="54"/>
      <c r="K2" s="54"/>
      <c r="L2" s="54"/>
      <c r="M2" s="37"/>
      <c r="N2" s="37"/>
      <c r="O2" s="2" t="str">
        <f>"    %"&amp;B3</f>
        <v xml:space="preserve">    %Data_From_VLC</v>
      </c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7"/>
      <c r="AH2" s="37"/>
      <c r="AI2" s="37"/>
      <c r="AJ2" s="37"/>
      <c r="AK2" s="37"/>
      <c r="AL2" s="37"/>
      <c r="AM2" s="37"/>
      <c r="AN2" s="37"/>
      <c r="AO2" s="37"/>
      <c r="AP2" s="37"/>
      <c r="AQ2" s="37"/>
      <c r="AR2" s="37"/>
      <c r="AS2" s="37"/>
      <c r="AT2" s="37"/>
      <c r="AU2" s="37"/>
      <c r="AV2" s="37"/>
      <c r="AW2" s="37"/>
      <c r="AX2" s="37"/>
      <c r="AY2" s="37"/>
    </row>
    <row r="3" spans="2:51" ht="13.35" customHeight="1" x14ac:dyDescent="0.3">
      <c r="B3" s="443" t="s">
        <v>398</v>
      </c>
      <c r="C3" s="12" t="s">
        <v>744</v>
      </c>
      <c r="D3" s="40" t="s">
        <v>744</v>
      </c>
      <c r="E3" s="7" t="s">
        <v>745</v>
      </c>
      <c r="F3" s="10" t="s">
        <v>1776</v>
      </c>
      <c r="H3" s="3">
        <v>0</v>
      </c>
      <c r="J3" s="29">
        <v>-2</v>
      </c>
      <c r="K3" s="29">
        <v>2</v>
      </c>
      <c r="L3" s="29" t="s">
        <v>1777</v>
      </c>
      <c r="M3" s="2"/>
      <c r="N3" s="10" t="s">
        <v>19</v>
      </c>
      <c r="O3" s="2" t="str">
        <f>"'"&amp;C3&amp;"'"&amp;","</f>
        <v>'AngEstimate',</v>
      </c>
      <c r="P3" s="2" t="str">
        <f>REPT(" ", (31-LEN(O3)))</f>
        <v xml:space="preserve">                 </v>
      </c>
      <c r="Q3" s="2" t="str">
        <f>"'"&amp;F3&amp;"',"</f>
        <v>'single',</v>
      </c>
      <c r="R3" s="2" t="str">
        <f>"0,"</f>
        <v>0,</v>
      </c>
      <c r="S3" s="2"/>
      <c r="T3" s="2" t="str">
        <f>"["&amp;J3&amp;", "&amp;LEFT(K3,7)&amp;"]"&amp;","</f>
        <v>[-2, 2],</v>
      </c>
      <c r="U3" s="2" t="str">
        <f>REPT(" ", (15-LEN(T3)))</f>
        <v xml:space="preserve">       </v>
      </c>
      <c r="V3" s="4" t="str">
        <f>IF(L3="[]","''",(IF(L3="'-'","''",L3)))&amp;","</f>
        <v>-,</v>
      </c>
      <c r="W3" s="2" t="str">
        <f>REPT(" ", (9-LEN(V3)))</f>
        <v xml:space="preserve">       </v>
      </c>
      <c r="X3" s="23" t="str">
        <f>"'"&amp;IF(E3="[]","-"," "&amp;(CLEAN(E3))&amp;" ")&amp;"'"&amp;";"</f>
        <v>' Road angle from VLC, g*angle ';</v>
      </c>
    </row>
    <row r="4" spans="2:51" ht="13.35" customHeight="1" x14ac:dyDescent="0.3">
      <c r="B4" s="443"/>
      <c r="C4" s="12" t="s">
        <v>746</v>
      </c>
      <c r="D4" s="40" t="s">
        <v>746</v>
      </c>
      <c r="E4" s="7" t="s">
        <v>71</v>
      </c>
      <c r="F4" s="10" t="s">
        <v>1775</v>
      </c>
      <c r="H4" s="3">
        <v>0</v>
      </c>
      <c r="J4" s="29">
        <v>0</v>
      </c>
      <c r="K4" s="29">
        <v>1</v>
      </c>
      <c r="L4" s="29" t="s">
        <v>1777</v>
      </c>
      <c r="M4" s="2"/>
      <c r="N4" s="10" t="s">
        <v>19</v>
      </c>
      <c r="O4" s="2" t="str">
        <f>"'"&amp;C4&amp;"'"&amp;","</f>
        <v>'BrakeReleaseReq',</v>
      </c>
      <c r="P4" s="2" t="str">
        <f>REPT(" ", (31-LEN(O4)))</f>
        <v xml:space="preserve">             </v>
      </c>
      <c r="Q4" s="2" t="str">
        <f t="shared" ref="Q4:Q7" si="0">"'"&amp;F4&amp;"',"</f>
        <v>'uint8',</v>
      </c>
      <c r="R4" s="2" t="str">
        <f>"0,"</f>
        <v>0,</v>
      </c>
      <c r="S4" s="2"/>
      <c r="T4" s="2" t="str">
        <f>"["&amp;J4&amp;", "&amp;LEFT(K4,7)&amp;"]"&amp;","</f>
        <v>[0, 1],</v>
      </c>
      <c r="U4" s="2" t="str">
        <f>REPT(" ", (17-LEN(T4)))</f>
        <v xml:space="preserve">          </v>
      </c>
      <c r="V4" s="4" t="str">
        <f>IF(L4="[]","''",(IF(L4="'-'","''",L4)))&amp;","</f>
        <v>-,</v>
      </c>
      <c r="W4" s="2" t="str">
        <f>REPT(" ", (9-LEN(V4)))</f>
        <v xml:space="preserve">       </v>
      </c>
      <c r="X4" s="23" t="str">
        <f>"'"&amp;IF(E4="[]","-"," "&amp;(CLEAN(E4))&amp;" ")&amp;"'"&amp;";"</f>
        <v>' Flag of a sufficient moment to start ';</v>
      </c>
    </row>
    <row r="5" spans="2:51" ht="13.35" customHeight="1" x14ac:dyDescent="0.3">
      <c r="B5" s="443"/>
      <c r="C5" s="12" t="s">
        <v>748</v>
      </c>
      <c r="D5" s="40" t="s">
        <v>748</v>
      </c>
      <c r="E5" s="7" t="s">
        <v>104</v>
      </c>
      <c r="F5" s="10" t="s">
        <v>1776</v>
      </c>
      <c r="H5" s="3">
        <v>0</v>
      </c>
      <c r="J5" s="29">
        <v>-30000</v>
      </c>
      <c r="K5" s="29">
        <v>30000</v>
      </c>
      <c r="L5" s="30" t="s">
        <v>1790</v>
      </c>
      <c r="M5" s="2"/>
      <c r="N5" s="10" t="s">
        <v>19</v>
      </c>
      <c r="O5" s="2" t="str">
        <f>"'"&amp;C5&amp;"'"&amp;","</f>
        <v>'AccTrqReq',</v>
      </c>
      <c r="P5" s="2" t="str">
        <f>REPT(" ", (31-LEN(O5)))</f>
        <v xml:space="preserve">                   </v>
      </c>
      <c r="Q5" s="2" t="str">
        <f t="shared" si="0"/>
        <v>'single',</v>
      </c>
      <c r="R5" s="2" t="str">
        <f>"0,"</f>
        <v>0,</v>
      </c>
      <c r="S5" s="2"/>
      <c r="T5" s="2" t="str">
        <f>"["&amp;J5&amp;", "&amp;LEFT(K5,7)&amp;"]"&amp;","</f>
        <v>[-30000, 30000],</v>
      </c>
      <c r="U5" s="2"/>
      <c r="V5" s="4" t="str">
        <f>IF(L5="[]","''",(IF(L5="'-'","''",L5)))&amp;","</f>
        <v>Nm,</v>
      </c>
      <c r="W5" s="2" t="str">
        <f>REPT(" ", (8-LEN(V5)))</f>
        <v xml:space="preserve">     </v>
      </c>
      <c r="X5" s="23" t="str">
        <f>"'"&amp;IF(E5="[]","-"," "&amp;(CLEAN(E5))&amp;" ")&amp;"'"&amp;";"</f>
        <v>' Torque to EMS ';</v>
      </c>
    </row>
    <row r="6" spans="2:51" ht="13.35" customHeight="1" x14ac:dyDescent="0.3">
      <c r="B6" s="443"/>
      <c r="C6" s="12" t="s">
        <v>747</v>
      </c>
      <c r="D6" s="40" t="s">
        <v>747</v>
      </c>
      <c r="E6" s="7" t="s">
        <v>103</v>
      </c>
      <c r="F6" s="10" t="s">
        <v>1775</v>
      </c>
      <c r="H6" s="8">
        <v>0</v>
      </c>
      <c r="J6" s="29">
        <v>0</v>
      </c>
      <c r="K6" s="29">
        <v>1</v>
      </c>
      <c r="L6" s="29" t="s">
        <v>1777</v>
      </c>
      <c r="M6" s="2"/>
      <c r="N6" s="10" t="s">
        <v>19</v>
      </c>
      <c r="O6" s="2" t="str">
        <f>"'"&amp;C6&amp;"'"&amp;","</f>
        <v>'AccTrqAvailable',</v>
      </c>
      <c r="P6" s="2" t="str">
        <f>REPT(" ", (31-LEN(O6)))</f>
        <v xml:space="preserve">             </v>
      </c>
      <c r="Q6" s="2" t="str">
        <f t="shared" si="0"/>
        <v>'uint8',</v>
      </c>
      <c r="R6" s="2" t="str">
        <f>"0,"</f>
        <v>0,</v>
      </c>
      <c r="S6" s="2"/>
      <c r="T6" s="2" t="str">
        <f>"["&amp;J6&amp;", "&amp;LEFT(K6,7)&amp;"]"&amp;","</f>
        <v>[0, 1],</v>
      </c>
      <c r="U6" s="2" t="str">
        <f>REPT(" ", (17-LEN(T6)))</f>
        <v xml:space="preserve">          </v>
      </c>
      <c r="V6" s="4" t="str">
        <f>IF(L6="[]","''",(IF(L6="'-'","''",L6)))&amp;","</f>
        <v>-,</v>
      </c>
      <c r="W6" s="2" t="str">
        <f>REPT(" ", (9-LEN(V6)))</f>
        <v xml:space="preserve">       </v>
      </c>
      <c r="X6" s="23" t="str">
        <f>"'"&amp;IF(E6="[]","-"," "&amp;(CLEAN(E6))&amp;" ")&amp;"'"&amp;";"</f>
        <v>' Flag to EMS ';</v>
      </c>
    </row>
    <row r="7" spans="2:51" ht="13.35" customHeight="1" x14ac:dyDescent="0.3">
      <c r="B7" s="443"/>
      <c r="C7" s="12" t="s">
        <v>743</v>
      </c>
      <c r="D7" s="40" t="s">
        <v>743</v>
      </c>
      <c r="E7" s="7" t="s">
        <v>72</v>
      </c>
      <c r="F7" s="10" t="s">
        <v>1775</v>
      </c>
      <c r="H7" s="8">
        <v>0</v>
      </c>
      <c r="J7" s="29">
        <v>0</v>
      </c>
      <c r="K7" s="29">
        <v>100</v>
      </c>
      <c r="L7" s="29" t="s">
        <v>1777</v>
      </c>
      <c r="M7" s="2"/>
      <c r="N7" s="10" t="s">
        <v>19</v>
      </c>
      <c r="O7" s="2" t="str">
        <f>"'"&amp;C7&amp;"'"&amp;","</f>
        <v>'DecelPlausblCount',</v>
      </c>
      <c r="P7" s="2" t="str">
        <f>REPT(" ", (31-LEN(O7)))</f>
        <v xml:space="preserve">           </v>
      </c>
      <c r="Q7" s="2" t="str">
        <f t="shared" si="0"/>
        <v>'uint8',</v>
      </c>
      <c r="R7" s="2" t="str">
        <f>"0,"</f>
        <v>0,</v>
      </c>
      <c r="S7" s="2"/>
      <c r="T7" s="2" t="str">
        <f>"["&amp;J7&amp;", "&amp;LEFT(K7,7)&amp;"]"&amp;","</f>
        <v>[0, 100],</v>
      </c>
      <c r="U7" s="2" t="str">
        <f>REPT(" ", (15-LEN(T7)))</f>
        <v xml:space="preserve">      </v>
      </c>
      <c r="V7" s="4" t="str">
        <f>IF(L7="[]","''",(IF(L7="'-'","''",L7)))&amp;","</f>
        <v>-,</v>
      </c>
      <c r="W7" s="2" t="str">
        <f>REPT(" ", (9-LEN(V7)))</f>
        <v xml:space="preserve">       </v>
      </c>
      <c r="X7" s="23" t="str">
        <f>"'"&amp;IF(E7="[]","-"," "&amp;(CLEAN(E7))&amp;" ")&amp;"'"&amp;";"</f>
        <v>' The counter that the engine cannot work out a request ';</v>
      </c>
    </row>
    <row r="8" spans="2:51" x14ac:dyDescent="0.3">
      <c r="B8" s="34"/>
      <c r="C8" s="12"/>
      <c r="E8" s="3"/>
      <c r="F8" s="10"/>
      <c r="N8" s="10"/>
      <c r="P8" s="2"/>
      <c r="Q8" s="2"/>
      <c r="R8" s="2"/>
      <c r="S8" s="2"/>
      <c r="T8" s="2"/>
      <c r="U8" s="2"/>
      <c r="V8" s="4"/>
      <c r="W8" s="2"/>
      <c r="X8" s="5"/>
    </row>
    <row r="9" spans="2:51" x14ac:dyDescent="0.3">
      <c r="B9" s="34"/>
      <c r="C9" s="12"/>
      <c r="E9" s="3"/>
      <c r="F9" s="10"/>
      <c r="N9" s="10"/>
      <c r="P9" s="2"/>
      <c r="Q9" s="2"/>
      <c r="R9" s="2"/>
      <c r="S9" s="2"/>
      <c r="T9" s="2"/>
      <c r="U9" s="2"/>
      <c r="V9" s="4"/>
      <c r="W9" s="2"/>
      <c r="X9" s="5"/>
    </row>
    <row r="10" spans="2:51" x14ac:dyDescent="0.3">
      <c r="B10" s="34"/>
      <c r="C10" s="12"/>
      <c r="D10" s="40"/>
      <c r="F10" s="10"/>
      <c r="N10" s="10"/>
      <c r="P10" s="2"/>
      <c r="Q10" s="2"/>
      <c r="R10" s="2"/>
      <c r="S10" s="2"/>
      <c r="T10" s="2"/>
      <c r="U10" s="2"/>
      <c r="V10" s="4"/>
      <c r="W10" s="2"/>
      <c r="X10" s="5"/>
    </row>
    <row r="11" spans="2:51" x14ac:dyDescent="0.3">
      <c r="B11" s="34"/>
      <c r="C11" s="12"/>
      <c r="D11" s="40"/>
      <c r="F11" s="10"/>
      <c r="N11" s="10"/>
      <c r="P11" s="2"/>
      <c r="Q11" s="2"/>
      <c r="R11" s="2"/>
      <c r="S11" s="2"/>
      <c r="T11" s="2"/>
      <c r="U11" s="2"/>
      <c r="V11" s="4"/>
      <c r="W11" s="2"/>
      <c r="X11" s="5"/>
    </row>
    <row r="12" spans="2:51" x14ac:dyDescent="0.3">
      <c r="B12" s="34"/>
      <c r="C12" s="12"/>
      <c r="D12" s="40"/>
      <c r="F12" s="10"/>
      <c r="N12" s="10"/>
      <c r="P12" s="2"/>
      <c r="Q12" s="2"/>
      <c r="R12" s="2"/>
      <c r="S12" s="2"/>
      <c r="T12" s="2"/>
      <c r="U12" s="2"/>
      <c r="V12" s="4"/>
      <c r="W12" s="2"/>
      <c r="X12" s="5"/>
    </row>
    <row r="13" spans="2:51" x14ac:dyDescent="0.3">
      <c r="E13" s="17"/>
      <c r="N13" s="10"/>
      <c r="P13" s="1"/>
      <c r="Q13" s="1"/>
      <c r="R13" s="1"/>
      <c r="S13" s="1"/>
      <c r="T13" s="1"/>
      <c r="U13" s="1"/>
      <c r="V13" s="1"/>
      <c r="W13" s="1"/>
      <c r="X13" s="1"/>
    </row>
    <row r="175" spans="2:51" s="8" customFormat="1" x14ac:dyDescent="0.3">
      <c r="B175" s="27"/>
      <c r="D175" s="42"/>
      <c r="E175" s="7"/>
      <c r="F175" s="11"/>
      <c r="G175" s="3"/>
      <c r="H175" s="3"/>
      <c r="I175" s="3"/>
      <c r="J175" s="29"/>
      <c r="K175" s="29"/>
      <c r="L175" s="29"/>
      <c r="M175" s="3"/>
      <c r="N175" s="11"/>
      <c r="O175" s="2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</row>
    <row r="176" spans="2:51" s="8" customFormat="1" x14ac:dyDescent="0.3">
      <c r="B176" s="27"/>
      <c r="D176" s="42"/>
      <c r="E176" s="7"/>
      <c r="F176" s="11"/>
      <c r="G176" s="3"/>
      <c r="H176" s="3"/>
      <c r="I176" s="3"/>
      <c r="J176" s="29"/>
      <c r="K176" s="29"/>
      <c r="L176" s="29"/>
      <c r="M176" s="3"/>
      <c r="N176" s="11"/>
      <c r="O176" s="2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</row>
    <row r="177" spans="2:51" s="8" customFormat="1" x14ac:dyDescent="0.3">
      <c r="B177" s="27"/>
      <c r="D177" s="42"/>
      <c r="E177" s="7"/>
      <c r="F177" s="11"/>
      <c r="G177" s="3"/>
      <c r="H177" s="3"/>
      <c r="I177" s="3"/>
      <c r="J177" s="29"/>
      <c r="K177" s="29"/>
      <c r="L177" s="29"/>
      <c r="M177" s="3"/>
      <c r="N177" s="11"/>
      <c r="O177" s="2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</row>
    <row r="178" spans="2:51" s="8" customFormat="1" x14ac:dyDescent="0.3">
      <c r="B178" s="27"/>
      <c r="D178" s="42"/>
      <c r="E178" s="7"/>
      <c r="F178" s="11"/>
      <c r="G178" s="3"/>
      <c r="H178" s="3"/>
      <c r="I178" s="3"/>
      <c r="J178" s="29"/>
      <c r="K178" s="29"/>
      <c r="L178" s="29"/>
      <c r="M178" s="3"/>
      <c r="N178" s="11"/>
      <c r="O178" s="2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</row>
    <row r="179" spans="2:51" s="8" customFormat="1" x14ac:dyDescent="0.3">
      <c r="B179" s="27"/>
      <c r="D179" s="42"/>
      <c r="E179" s="7"/>
      <c r="F179" s="11"/>
      <c r="G179" s="3"/>
      <c r="H179" s="3"/>
      <c r="I179" s="3"/>
      <c r="J179" s="29"/>
      <c r="K179" s="29"/>
      <c r="L179" s="29"/>
      <c r="M179" s="3"/>
      <c r="N179" s="11"/>
      <c r="O179" s="2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</row>
    <row r="180" spans="2:51" s="8" customFormat="1" x14ac:dyDescent="0.3">
      <c r="B180" s="27"/>
      <c r="D180" s="42"/>
      <c r="E180" s="7"/>
      <c r="F180" s="11"/>
      <c r="G180" s="3"/>
      <c r="H180" s="3"/>
      <c r="I180" s="3"/>
      <c r="J180" s="29"/>
      <c r="K180" s="29"/>
      <c r="L180" s="29"/>
      <c r="M180" s="3"/>
      <c r="N180" s="11"/>
      <c r="O180" s="2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</row>
    <row r="181" spans="2:51" s="8" customFormat="1" x14ac:dyDescent="0.3">
      <c r="B181" s="27"/>
      <c r="D181" s="42"/>
      <c r="E181" s="7"/>
      <c r="F181" s="11"/>
      <c r="G181" s="3"/>
      <c r="H181" s="3"/>
      <c r="I181" s="3"/>
      <c r="J181" s="29"/>
      <c r="K181" s="29"/>
      <c r="L181" s="29"/>
      <c r="M181" s="3"/>
      <c r="N181" s="11"/>
      <c r="O181" s="2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</row>
    <row r="182" spans="2:51" s="8" customFormat="1" x14ac:dyDescent="0.3">
      <c r="B182" s="27"/>
      <c r="D182" s="42"/>
      <c r="E182" s="7"/>
      <c r="F182" s="11"/>
      <c r="G182" s="3"/>
      <c r="H182" s="3"/>
      <c r="I182" s="3"/>
      <c r="J182" s="29"/>
      <c r="K182" s="29"/>
      <c r="L182" s="29"/>
      <c r="M182" s="3"/>
      <c r="N182" s="11"/>
      <c r="O182" s="2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</row>
    <row r="183" spans="2:51" s="8" customFormat="1" x14ac:dyDescent="0.3">
      <c r="B183" s="27"/>
      <c r="D183" s="42"/>
      <c r="E183" s="7"/>
      <c r="F183" s="11"/>
      <c r="G183" s="3"/>
      <c r="H183" s="3"/>
      <c r="I183" s="3"/>
      <c r="J183" s="29"/>
      <c r="K183" s="29"/>
      <c r="L183" s="29"/>
      <c r="M183" s="3"/>
      <c r="N183" s="11"/>
      <c r="O183" s="2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</row>
    <row r="184" spans="2:51" s="8" customFormat="1" x14ac:dyDescent="0.3">
      <c r="B184" s="27"/>
      <c r="D184" s="42"/>
      <c r="E184" s="7"/>
      <c r="F184" s="11"/>
      <c r="G184" s="3"/>
      <c r="H184" s="3"/>
      <c r="I184" s="3"/>
      <c r="J184" s="29"/>
      <c r="K184" s="29"/>
      <c r="L184" s="29"/>
      <c r="M184" s="3"/>
      <c r="N184" s="11"/>
      <c r="O184" s="2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</row>
    <row r="185" spans="2:51" s="8" customFormat="1" x14ac:dyDescent="0.3">
      <c r="B185" s="27"/>
      <c r="D185" s="42"/>
      <c r="E185" s="7"/>
      <c r="F185" s="11"/>
      <c r="G185" s="3"/>
      <c r="H185" s="3"/>
      <c r="I185" s="3"/>
      <c r="J185" s="29"/>
      <c r="K185" s="29"/>
      <c r="L185" s="29"/>
      <c r="M185" s="3"/>
      <c r="N185" s="11"/>
      <c r="O185" s="2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</row>
    <row r="186" spans="2:51" s="8" customFormat="1" x14ac:dyDescent="0.3">
      <c r="B186" s="27"/>
      <c r="D186" s="42"/>
      <c r="E186" s="7"/>
      <c r="F186" s="11"/>
      <c r="G186" s="3"/>
      <c r="H186" s="3"/>
      <c r="I186" s="3"/>
      <c r="J186" s="29"/>
      <c r="K186" s="29"/>
      <c r="L186" s="29"/>
      <c r="M186" s="3"/>
      <c r="N186" s="11"/>
      <c r="O186" s="2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</row>
    <row r="187" spans="2:51" s="8" customFormat="1" x14ac:dyDescent="0.3">
      <c r="B187" s="27"/>
      <c r="D187" s="42"/>
      <c r="E187" s="7"/>
      <c r="F187" s="11"/>
      <c r="G187" s="3"/>
      <c r="H187" s="3"/>
      <c r="I187" s="3"/>
      <c r="J187" s="29"/>
      <c r="K187" s="29"/>
      <c r="L187" s="29"/>
      <c r="M187" s="3"/>
      <c r="N187" s="11"/>
      <c r="O187" s="2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</row>
  </sheetData>
  <mergeCells count="1">
    <mergeCell ref="B3:B7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8"/>
  <dimension ref="B1:AY189"/>
  <sheetViews>
    <sheetView zoomScaleNormal="100" workbookViewId="0">
      <selection activeCell="D34" sqref="D34"/>
    </sheetView>
  </sheetViews>
  <sheetFormatPr defaultColWidth="8.5546875" defaultRowHeight="14.4" x14ac:dyDescent="0.3"/>
  <cols>
    <col min="1" max="1" width="8.5546875" style="3"/>
    <col min="2" max="2" width="25.44140625" style="87" customWidth="1"/>
    <col min="3" max="3" width="36.44140625" style="8" customWidth="1"/>
    <col min="4" max="4" width="32.44140625" style="42" customWidth="1"/>
    <col min="5" max="5" width="60.5546875" style="7" customWidth="1"/>
    <col min="6" max="6" width="7" style="11" customWidth="1"/>
    <col min="7" max="9" width="7.5546875" style="3" customWidth="1"/>
    <col min="10" max="10" width="7.5546875" style="29" customWidth="1"/>
    <col min="11" max="11" width="7" style="29" customWidth="1"/>
    <col min="12" max="12" width="6.44140625" style="29" customWidth="1"/>
    <col min="13" max="13" width="8.5546875" style="3" customWidth="1"/>
    <col min="14" max="14" width="10.44140625" style="11" hidden="1" customWidth="1"/>
    <col min="15" max="15" width="25.44140625" style="2" hidden="1" customWidth="1"/>
    <col min="16" max="17" width="7.5546875" style="3" hidden="1" customWidth="1"/>
    <col min="18" max="18" width="9" style="3" hidden="1" customWidth="1"/>
    <col min="19" max="19" width="4.44140625" style="3" hidden="1" customWidth="1"/>
    <col min="20" max="20" width="9.5546875" style="3" hidden="1" customWidth="1"/>
    <col min="21" max="21" width="3.5546875" style="3" hidden="1" customWidth="1"/>
    <col min="22" max="22" width="7.44140625" style="3" hidden="1" customWidth="1"/>
    <col min="23" max="23" width="5.5546875" style="3" hidden="1" customWidth="1"/>
    <col min="24" max="24" width="51.44140625" style="3" hidden="1" customWidth="1"/>
    <col min="25" max="25" width="18.44140625" style="3" customWidth="1"/>
    <col min="26" max="16384" width="8.5546875" style="3"/>
  </cols>
  <sheetData>
    <row r="1" spans="2:51" s="52" customFormat="1" x14ac:dyDescent="0.3">
      <c r="B1" s="174" t="s">
        <v>28</v>
      </c>
      <c r="C1" s="146" t="s">
        <v>1796</v>
      </c>
      <c r="D1" s="146" t="s">
        <v>1463</v>
      </c>
      <c r="E1" s="175" t="s">
        <v>24</v>
      </c>
      <c r="F1" s="146" t="s">
        <v>728</v>
      </c>
      <c r="G1" s="146"/>
      <c r="H1" s="146" t="s">
        <v>1320</v>
      </c>
      <c r="I1" s="146"/>
      <c r="J1" s="50" t="s">
        <v>22</v>
      </c>
      <c r="K1" s="50" t="s">
        <v>23</v>
      </c>
      <c r="L1" s="50" t="s">
        <v>1795</v>
      </c>
      <c r="M1" s="51"/>
      <c r="N1" s="51"/>
      <c r="O1" s="51" t="s">
        <v>20</v>
      </c>
      <c r="P1" s="51"/>
      <c r="Q1" s="51" t="s">
        <v>21</v>
      </c>
      <c r="R1" s="51" t="s">
        <v>27</v>
      </c>
      <c r="S1" s="51"/>
      <c r="T1" s="51" t="s">
        <v>25</v>
      </c>
      <c r="U1" s="51"/>
      <c r="V1" s="51" t="s">
        <v>26</v>
      </c>
      <c r="W1" s="51"/>
      <c r="X1" s="51" t="s">
        <v>24</v>
      </c>
      <c r="Y1" s="51"/>
      <c r="Z1" s="51"/>
      <c r="AA1" s="51"/>
      <c r="AB1" s="51"/>
      <c r="AC1" s="51"/>
      <c r="AD1" s="51"/>
      <c r="AE1" s="51"/>
      <c r="AF1" s="51"/>
      <c r="AG1" s="51"/>
      <c r="AH1" s="51"/>
      <c r="AI1" s="51"/>
      <c r="AJ1" s="51"/>
      <c r="AK1" s="51"/>
      <c r="AL1" s="51"/>
      <c r="AM1" s="51"/>
      <c r="AN1" s="51"/>
      <c r="AO1" s="51"/>
      <c r="AP1" s="51"/>
      <c r="AQ1" s="51"/>
      <c r="AR1" s="51"/>
      <c r="AS1" s="51"/>
      <c r="AT1" s="51"/>
      <c r="AU1" s="51"/>
      <c r="AV1" s="51"/>
      <c r="AW1" s="51"/>
      <c r="AX1" s="51"/>
      <c r="AY1" s="51"/>
    </row>
    <row r="2" spans="2:51" ht="15" customHeight="1" x14ac:dyDescent="0.3">
      <c r="B2" s="443" t="s">
        <v>77</v>
      </c>
      <c r="C2" s="39" t="s">
        <v>735</v>
      </c>
      <c r="D2" s="40"/>
      <c r="E2" s="22" t="s">
        <v>259</v>
      </c>
      <c r="F2" s="10" t="s">
        <v>1775</v>
      </c>
      <c r="H2" s="3">
        <v>0</v>
      </c>
      <c r="J2" s="29">
        <v>0</v>
      </c>
      <c r="K2" s="29">
        <v>4</v>
      </c>
      <c r="L2" s="29" t="s">
        <v>1777</v>
      </c>
      <c r="M2" s="2"/>
      <c r="N2" s="10" t="s">
        <v>19</v>
      </c>
      <c r="O2" s="2" t="str">
        <f t="shared" ref="O2:O9" si="0">"'"&amp;C2&amp;"'"&amp;","</f>
        <v>'CruiseControlType',</v>
      </c>
      <c r="P2" s="2" t="str">
        <f t="shared" ref="P2:P9" si="1">REPT(" ", (31-LEN(O2)))</f>
        <v xml:space="preserve">           </v>
      </c>
      <c r="Q2" s="2" t="str">
        <f>"'"&amp;F2&amp;"',"</f>
        <v>'uint8',</v>
      </c>
      <c r="R2" s="2" t="str">
        <f t="shared" ref="R2:R9" si="2">"0,"</f>
        <v>0,</v>
      </c>
      <c r="S2" s="2"/>
      <c r="T2" s="2" t="str">
        <f t="shared" ref="T2:T9" si="3">"["&amp;J2&amp;", "&amp;LEFT(K2,7)&amp;"]"&amp;","</f>
        <v>[0, 4],</v>
      </c>
      <c r="U2" s="2" t="str">
        <f t="shared" ref="U2:U9" si="4">REPT(" ", (17-LEN(T2)))</f>
        <v xml:space="preserve">          </v>
      </c>
      <c r="V2" s="4" t="str">
        <f t="shared" ref="V2:V9" si="5">IF(L2="[]","''",(IF(L2="'-'","''",L2)))&amp;","</f>
        <v>-,</v>
      </c>
      <c r="W2" s="2" t="str">
        <f t="shared" ref="W2:W9" si="6">REPT(" ", (9-LEN(V2)))</f>
        <v xml:space="preserve">       </v>
      </c>
      <c r="X2" s="23" t="str">
        <f t="shared" ref="X2:X9" si="7">"'"&amp;IF(E2="[]","-"," "&amp;(CLEAN(E2))&amp;" ")&amp;"'"&amp;";"</f>
        <v>' Type cruis control 0=Nothign 1=CC 2=ACC SG 3=LIM ';</v>
      </c>
    </row>
    <row r="3" spans="2:51" x14ac:dyDescent="0.3">
      <c r="B3" s="443"/>
      <c r="C3" s="39" t="s">
        <v>134</v>
      </c>
      <c r="D3" s="40"/>
      <c r="E3" s="22" t="s">
        <v>739</v>
      </c>
      <c r="F3" s="10" t="s">
        <v>1775</v>
      </c>
      <c r="H3" s="3">
        <v>0</v>
      </c>
      <c r="J3" s="29">
        <v>0</v>
      </c>
      <c r="K3" s="29">
        <v>3</v>
      </c>
      <c r="L3" s="29" t="s">
        <v>1777</v>
      </c>
      <c r="M3" s="2"/>
      <c r="N3" s="10" t="s">
        <v>19</v>
      </c>
      <c r="O3" s="2" t="str">
        <f t="shared" si="0"/>
        <v>'AccActive',</v>
      </c>
      <c r="P3" s="2" t="str">
        <f t="shared" si="1"/>
        <v xml:space="preserve">                   </v>
      </c>
      <c r="Q3" s="2" t="str">
        <f t="shared" ref="Q3:Q9" si="8">"'"&amp;F3&amp;"',"</f>
        <v>'uint8',</v>
      </c>
      <c r="R3" s="2" t="str">
        <f t="shared" si="2"/>
        <v>0,</v>
      </c>
      <c r="S3" s="2"/>
      <c r="T3" s="2" t="str">
        <f t="shared" si="3"/>
        <v>[0, 3],</v>
      </c>
      <c r="U3" s="2" t="str">
        <f t="shared" si="4"/>
        <v xml:space="preserve">          </v>
      </c>
      <c r="V3" s="4" t="str">
        <f t="shared" si="5"/>
        <v>-,</v>
      </c>
      <c r="W3" s="2" t="str">
        <f t="shared" si="6"/>
        <v xml:space="preserve">       </v>
      </c>
      <c r="X3" s="23" t="str">
        <f t="shared" si="7"/>
        <v>' Status of Cruise Control: 0-OFF 1-StandBy 2-Active 3-Override ';</v>
      </c>
    </row>
    <row r="4" spans="2:51" x14ac:dyDescent="0.3">
      <c r="B4" s="443"/>
      <c r="C4" s="39" t="s">
        <v>734</v>
      </c>
      <c r="D4" s="40"/>
      <c r="E4" s="22" t="s">
        <v>742</v>
      </c>
      <c r="F4" s="10" t="s">
        <v>1776</v>
      </c>
      <c r="H4" s="3">
        <v>0</v>
      </c>
      <c r="J4" s="29">
        <v>-5</v>
      </c>
      <c r="K4" s="29">
        <v>4</v>
      </c>
      <c r="L4" s="30" t="s">
        <v>1791</v>
      </c>
      <c r="M4" s="2"/>
      <c r="N4" s="10" t="s">
        <v>19</v>
      </c>
      <c r="O4" s="2" t="str">
        <f t="shared" si="0"/>
        <v>'AccelReq',</v>
      </c>
      <c r="P4" s="2" t="str">
        <f t="shared" si="1"/>
        <v xml:space="preserve">                    </v>
      </c>
      <c r="Q4" s="2" t="str">
        <f t="shared" si="8"/>
        <v>'single',</v>
      </c>
      <c r="R4" s="2" t="str">
        <f t="shared" si="2"/>
        <v>0,</v>
      </c>
      <c r="S4" s="2"/>
      <c r="T4" s="2" t="str">
        <f t="shared" si="3"/>
        <v>[-5, 4],</v>
      </c>
      <c r="U4" s="2" t="str">
        <f>REPT(" ", (15-LEN(T4)))</f>
        <v xml:space="preserve">       </v>
      </c>
      <c r="V4" s="4" t="str">
        <f t="shared" si="5"/>
        <v>m*s^2,</v>
      </c>
      <c r="W4" s="2" t="str">
        <f>REPT(" ", (8-LEN(V4)))</f>
        <v xml:space="preserve">  </v>
      </c>
      <c r="X4" s="23" t="str">
        <f t="shared" si="7"/>
        <v>' Acceleration request from the ACC function ';</v>
      </c>
    </row>
    <row r="5" spans="2:51" x14ac:dyDescent="0.3">
      <c r="B5" s="443"/>
      <c r="C5" s="39" t="s">
        <v>740</v>
      </c>
      <c r="D5" s="40"/>
      <c r="E5" s="7" t="s">
        <v>397</v>
      </c>
      <c r="F5" s="10" t="s">
        <v>1776</v>
      </c>
      <c r="H5" s="3">
        <v>0</v>
      </c>
      <c r="J5" s="29">
        <v>0</v>
      </c>
      <c r="K5" s="29">
        <v>250</v>
      </c>
      <c r="L5" s="30" t="s">
        <v>1792</v>
      </c>
      <c r="M5" s="2"/>
      <c r="N5" s="10" t="s">
        <v>19</v>
      </c>
      <c r="O5" s="2" t="str">
        <f t="shared" si="0"/>
        <v>'SpeedTarget',</v>
      </c>
      <c r="P5" s="2" t="str">
        <f t="shared" si="1"/>
        <v xml:space="preserve">                 </v>
      </c>
      <c r="Q5" s="2" t="str">
        <f t="shared" si="8"/>
        <v>'single',</v>
      </c>
      <c r="R5" s="2" t="str">
        <f t="shared" si="2"/>
        <v>0,</v>
      </c>
      <c r="S5" s="2"/>
      <c r="T5" s="2" t="str">
        <f t="shared" si="3"/>
        <v>[0, 250],</v>
      </c>
      <c r="U5" s="2" t="str">
        <f>REPT(" ", (15-LEN(T5)))</f>
        <v xml:space="preserve">      </v>
      </c>
      <c r="V5" s="4" t="str">
        <f t="shared" si="5"/>
        <v>kmh,</v>
      </c>
      <c r="W5" s="2" t="str">
        <f t="shared" si="6"/>
        <v xml:space="preserve">     </v>
      </c>
      <c r="X5" s="23" t="str">
        <f t="shared" si="7"/>
        <v>' Скорость целевая в КМЧ приведенная к реальной скорости ';</v>
      </c>
    </row>
    <row r="6" spans="2:51" x14ac:dyDescent="0.3">
      <c r="B6" s="443"/>
      <c r="C6" s="39" t="s">
        <v>733</v>
      </c>
      <c r="D6" s="40"/>
      <c r="E6" s="7" t="s">
        <v>741</v>
      </c>
      <c r="F6" s="10" t="s">
        <v>1775</v>
      </c>
      <c r="H6" s="3">
        <v>0</v>
      </c>
      <c r="J6" s="29">
        <v>0</v>
      </c>
      <c r="K6" s="29">
        <v>1</v>
      </c>
      <c r="L6" s="29" t="s">
        <v>1777</v>
      </c>
      <c r="M6" s="2"/>
      <c r="N6" s="10" t="s">
        <v>19</v>
      </c>
      <c r="O6" s="2" t="str">
        <f t="shared" si="0"/>
        <v>'VlcActive',</v>
      </c>
      <c r="P6" s="2" t="str">
        <f t="shared" si="1"/>
        <v xml:space="preserve">                   </v>
      </c>
      <c r="Q6" s="2" t="str">
        <f t="shared" si="8"/>
        <v>'uint8',</v>
      </c>
      <c r="R6" s="2" t="str">
        <f t="shared" si="2"/>
        <v>0,</v>
      </c>
      <c r="S6" s="2"/>
      <c r="T6" s="2" t="str">
        <f t="shared" si="3"/>
        <v>[0, 1],</v>
      </c>
      <c r="U6" s="2" t="str">
        <f t="shared" si="4"/>
        <v xml:space="preserve">          </v>
      </c>
      <c r="V6" s="4" t="str">
        <f t="shared" si="5"/>
        <v>-,</v>
      </c>
      <c r="W6" s="2" t="str">
        <f t="shared" si="6"/>
        <v xml:space="preserve">       </v>
      </c>
      <c r="X6" s="23" t="str">
        <f t="shared" si="7"/>
        <v>' Флаг запуска рассчета момента ';</v>
      </c>
    </row>
    <row r="7" spans="2:51" x14ac:dyDescent="0.3">
      <c r="B7" s="443"/>
      <c r="C7" s="39" t="s">
        <v>732</v>
      </c>
      <c r="D7" s="40"/>
      <c r="E7" s="7" t="s">
        <v>736</v>
      </c>
      <c r="F7" s="10" t="s">
        <v>1775</v>
      </c>
      <c r="H7" s="3">
        <v>0</v>
      </c>
      <c r="J7" s="29">
        <v>0</v>
      </c>
      <c r="K7" s="29">
        <v>1</v>
      </c>
      <c r="L7" s="29" t="s">
        <v>1777</v>
      </c>
      <c r="M7" s="2"/>
      <c r="N7" s="10" t="s">
        <v>19</v>
      </c>
      <c r="O7" s="2" t="str">
        <f t="shared" si="0"/>
        <v>'VlcTrqActive',</v>
      </c>
      <c r="P7" s="2" t="str">
        <f t="shared" si="1"/>
        <v xml:space="preserve">                </v>
      </c>
      <c r="Q7" s="2" t="str">
        <f t="shared" si="8"/>
        <v>'uint8',</v>
      </c>
      <c r="R7" s="2" t="str">
        <f t="shared" si="2"/>
        <v>0,</v>
      </c>
      <c r="S7" s="2"/>
      <c r="T7" s="2" t="str">
        <f t="shared" si="3"/>
        <v>[0, 1],</v>
      </c>
      <c r="U7" s="2" t="str">
        <f t="shared" si="4"/>
        <v xml:space="preserve">          </v>
      </c>
      <c r="V7" s="4" t="str">
        <f t="shared" si="5"/>
        <v>-,</v>
      </c>
      <c r="W7" s="2" t="str">
        <f t="shared" si="6"/>
        <v xml:space="preserve">       </v>
      </c>
      <c r="X7" s="23" t="str">
        <f t="shared" si="7"/>
        <v>' Флаг активации запроса момента ';</v>
      </c>
    </row>
    <row r="8" spans="2:51" x14ac:dyDescent="0.3">
      <c r="B8" s="443"/>
      <c r="C8" s="39" t="s">
        <v>738</v>
      </c>
      <c r="D8" s="40"/>
      <c r="E8" s="7" t="s">
        <v>78</v>
      </c>
      <c r="F8" s="10" t="s">
        <v>1775</v>
      </c>
      <c r="H8" s="3">
        <v>0</v>
      </c>
      <c r="J8" s="29">
        <v>0</v>
      </c>
      <c r="K8" s="29">
        <v>1</v>
      </c>
      <c r="L8" s="29" t="s">
        <v>1777</v>
      </c>
      <c r="M8" s="2"/>
      <c r="N8" s="10" t="s">
        <v>19</v>
      </c>
      <c r="O8" s="2" t="str">
        <f t="shared" si="0"/>
        <v>'StandStillReq',</v>
      </c>
      <c r="P8" s="2" t="str">
        <f t="shared" si="1"/>
        <v xml:space="preserve">               </v>
      </c>
      <c r="Q8" s="2" t="str">
        <f t="shared" si="8"/>
        <v>'uint8',</v>
      </c>
      <c r="R8" s="2" t="str">
        <f t="shared" si="2"/>
        <v>0,</v>
      </c>
      <c r="S8" s="2"/>
      <c r="T8" s="2" t="str">
        <f t="shared" si="3"/>
        <v>[0, 1],</v>
      </c>
      <c r="U8" s="2" t="str">
        <f t="shared" si="4"/>
        <v xml:space="preserve">          </v>
      </c>
      <c r="V8" s="4" t="str">
        <f t="shared" si="5"/>
        <v>-,</v>
      </c>
      <c r="W8" s="2" t="str">
        <f t="shared" si="6"/>
        <v xml:space="preserve">       </v>
      </c>
      <c r="X8" s="23" t="str">
        <f t="shared" si="7"/>
        <v>' Standstill request ';</v>
      </c>
    </row>
    <row r="9" spans="2:51" x14ac:dyDescent="0.3">
      <c r="B9" s="443"/>
      <c r="C9" s="46" t="s">
        <v>737</v>
      </c>
      <c r="D9" s="43"/>
      <c r="E9" s="7" t="s">
        <v>79</v>
      </c>
      <c r="F9" s="10" t="s">
        <v>1775</v>
      </c>
      <c r="G9" s="2"/>
      <c r="H9" s="3">
        <v>0</v>
      </c>
      <c r="I9" s="2"/>
      <c r="J9" s="29">
        <v>0</v>
      </c>
      <c r="K9" s="29">
        <v>1</v>
      </c>
      <c r="L9" s="29" t="s">
        <v>1777</v>
      </c>
      <c r="M9" s="2"/>
      <c r="N9" s="10" t="s">
        <v>19</v>
      </c>
      <c r="O9" s="2" t="str">
        <f t="shared" si="0"/>
        <v>'DriveOffReq',</v>
      </c>
      <c r="P9" s="2" t="str">
        <f t="shared" si="1"/>
        <v xml:space="preserve">                 </v>
      </c>
      <c r="Q9" s="2" t="str">
        <f t="shared" si="8"/>
        <v>'uint8',</v>
      </c>
      <c r="R9" s="2" t="str">
        <f t="shared" si="2"/>
        <v>0,</v>
      </c>
      <c r="S9" s="2"/>
      <c r="T9" s="2" t="str">
        <f t="shared" si="3"/>
        <v>[0, 1],</v>
      </c>
      <c r="U9" s="2" t="str">
        <f t="shared" si="4"/>
        <v xml:space="preserve">          </v>
      </c>
      <c r="V9" s="4" t="str">
        <f t="shared" si="5"/>
        <v>-,</v>
      </c>
      <c r="W9" s="2" t="str">
        <f t="shared" si="6"/>
        <v xml:space="preserve">       </v>
      </c>
      <c r="X9" s="23" t="str">
        <f t="shared" si="7"/>
        <v>' DriveOff request ';</v>
      </c>
    </row>
    <row r="10" spans="2:51" x14ac:dyDescent="0.3">
      <c r="B10" s="88"/>
      <c r="C10" s="12"/>
      <c r="E10" s="3"/>
      <c r="F10" s="10"/>
      <c r="N10" s="10"/>
      <c r="P10" s="2"/>
      <c r="Q10" s="2"/>
      <c r="R10" s="2"/>
      <c r="S10" s="2"/>
      <c r="T10" s="2"/>
      <c r="U10" s="2"/>
      <c r="V10" s="4"/>
      <c r="W10" s="2"/>
      <c r="X10" s="5"/>
    </row>
    <row r="11" spans="2:51" x14ac:dyDescent="0.3">
      <c r="B11" s="88"/>
      <c r="C11" s="12"/>
      <c r="E11" s="3"/>
      <c r="F11" s="10"/>
      <c r="N11" s="10"/>
      <c r="P11" s="2"/>
      <c r="Q11" s="2"/>
      <c r="R11" s="2"/>
      <c r="S11" s="2"/>
      <c r="T11" s="2"/>
      <c r="U11" s="2"/>
      <c r="V11" s="4"/>
      <c r="W11" s="2"/>
      <c r="X11" s="5"/>
    </row>
    <row r="12" spans="2:51" x14ac:dyDescent="0.3">
      <c r="B12" s="88"/>
      <c r="C12" s="12"/>
      <c r="D12" s="40"/>
      <c r="F12" s="10"/>
      <c r="N12" s="10"/>
      <c r="P12" s="2"/>
      <c r="Q12" s="2"/>
      <c r="R12" s="2"/>
      <c r="S12" s="2"/>
      <c r="T12" s="2"/>
      <c r="U12" s="2"/>
      <c r="V12" s="4"/>
      <c r="W12" s="2"/>
      <c r="X12" s="5"/>
    </row>
    <row r="13" spans="2:51" x14ac:dyDescent="0.3">
      <c r="B13" s="88"/>
      <c r="C13" s="12"/>
      <c r="D13" s="40"/>
      <c r="F13" s="10"/>
      <c r="N13" s="10"/>
      <c r="P13" s="2"/>
      <c r="Q13" s="2"/>
      <c r="R13" s="2"/>
      <c r="S13" s="2"/>
      <c r="T13" s="2"/>
      <c r="U13" s="2"/>
      <c r="V13" s="4"/>
      <c r="W13" s="2"/>
      <c r="X13" s="5"/>
    </row>
    <row r="14" spans="2:51" x14ac:dyDescent="0.3">
      <c r="B14" s="88"/>
      <c r="C14" s="12"/>
      <c r="D14" s="40"/>
      <c r="F14" s="10"/>
      <c r="N14" s="10"/>
      <c r="P14" s="2"/>
      <c r="Q14" s="2"/>
      <c r="R14" s="2"/>
      <c r="S14" s="2"/>
      <c r="T14" s="2"/>
      <c r="U14" s="2"/>
      <c r="V14" s="4"/>
      <c r="W14" s="2"/>
      <c r="X14" s="5"/>
    </row>
    <row r="15" spans="2:51" x14ac:dyDescent="0.3">
      <c r="E15" s="17"/>
      <c r="N15" s="10"/>
      <c r="P15" s="1"/>
      <c r="Q15" s="1"/>
      <c r="R15" s="1"/>
      <c r="S15" s="1"/>
      <c r="T15" s="1"/>
      <c r="U15" s="1"/>
      <c r="V15" s="1"/>
      <c r="W15" s="1"/>
      <c r="X15" s="1"/>
    </row>
    <row r="177" spans="2:51" s="8" customFormat="1" x14ac:dyDescent="0.3">
      <c r="B177" s="27"/>
      <c r="D177" s="42"/>
      <c r="E177" s="7"/>
      <c r="F177" s="11"/>
      <c r="G177" s="3"/>
      <c r="H177" s="3"/>
      <c r="I177" s="3"/>
      <c r="J177" s="29"/>
      <c r="K177" s="29"/>
      <c r="L177" s="29"/>
      <c r="M177" s="3"/>
      <c r="N177" s="11"/>
      <c r="O177" s="2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</row>
    <row r="178" spans="2:51" s="8" customFormat="1" x14ac:dyDescent="0.3">
      <c r="B178" s="27"/>
      <c r="D178" s="42"/>
      <c r="E178" s="7"/>
      <c r="F178" s="11"/>
      <c r="G178" s="3"/>
      <c r="H178" s="3"/>
      <c r="I178" s="3"/>
      <c r="J178" s="29"/>
      <c r="K178" s="29"/>
      <c r="L178" s="29"/>
      <c r="M178" s="3"/>
      <c r="N178" s="11"/>
      <c r="O178" s="2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</row>
    <row r="179" spans="2:51" s="8" customFormat="1" x14ac:dyDescent="0.3">
      <c r="B179" s="27"/>
      <c r="D179" s="42"/>
      <c r="E179" s="7"/>
      <c r="F179" s="11"/>
      <c r="G179" s="3"/>
      <c r="H179" s="3"/>
      <c r="I179" s="3"/>
      <c r="J179" s="29"/>
      <c r="K179" s="29"/>
      <c r="L179" s="29"/>
      <c r="M179" s="3"/>
      <c r="N179" s="11"/>
      <c r="O179" s="2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</row>
    <row r="180" spans="2:51" s="8" customFormat="1" x14ac:dyDescent="0.3">
      <c r="B180" s="27"/>
      <c r="D180" s="42"/>
      <c r="E180" s="7"/>
      <c r="F180" s="11"/>
      <c r="G180" s="3"/>
      <c r="H180" s="3"/>
      <c r="I180" s="3"/>
      <c r="J180" s="29"/>
      <c r="K180" s="29"/>
      <c r="L180" s="29"/>
      <c r="M180" s="3"/>
      <c r="N180" s="11"/>
      <c r="O180" s="2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</row>
    <row r="181" spans="2:51" s="8" customFormat="1" x14ac:dyDescent="0.3">
      <c r="B181" s="27"/>
      <c r="D181" s="42"/>
      <c r="E181" s="7"/>
      <c r="F181" s="11"/>
      <c r="G181" s="3"/>
      <c r="H181" s="3"/>
      <c r="I181" s="3"/>
      <c r="J181" s="29"/>
      <c r="K181" s="29"/>
      <c r="L181" s="29"/>
      <c r="M181" s="3"/>
      <c r="N181" s="11"/>
      <c r="O181" s="2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</row>
    <row r="182" spans="2:51" s="8" customFormat="1" x14ac:dyDescent="0.3">
      <c r="B182" s="27"/>
      <c r="D182" s="42"/>
      <c r="E182" s="7"/>
      <c r="F182" s="11"/>
      <c r="G182" s="3"/>
      <c r="H182" s="3"/>
      <c r="I182" s="3"/>
      <c r="J182" s="29"/>
      <c r="K182" s="29"/>
      <c r="L182" s="29"/>
      <c r="M182" s="3"/>
      <c r="N182" s="11"/>
      <c r="O182" s="2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</row>
    <row r="183" spans="2:51" s="8" customFormat="1" x14ac:dyDescent="0.3">
      <c r="B183" s="27"/>
      <c r="D183" s="42"/>
      <c r="E183" s="7"/>
      <c r="F183" s="11"/>
      <c r="G183" s="3"/>
      <c r="H183" s="3"/>
      <c r="I183" s="3"/>
      <c r="J183" s="29"/>
      <c r="K183" s="29"/>
      <c r="L183" s="29"/>
      <c r="M183" s="3"/>
      <c r="N183" s="11"/>
      <c r="O183" s="2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</row>
    <row r="184" spans="2:51" s="8" customFormat="1" x14ac:dyDescent="0.3">
      <c r="B184" s="27"/>
      <c r="D184" s="42"/>
      <c r="E184" s="7"/>
      <c r="F184" s="11"/>
      <c r="G184" s="3"/>
      <c r="H184" s="3"/>
      <c r="I184" s="3"/>
      <c r="J184" s="29"/>
      <c r="K184" s="29"/>
      <c r="L184" s="29"/>
      <c r="M184" s="3"/>
      <c r="N184" s="11"/>
      <c r="O184" s="2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</row>
    <row r="185" spans="2:51" s="8" customFormat="1" x14ac:dyDescent="0.3">
      <c r="B185" s="27"/>
      <c r="D185" s="42"/>
      <c r="E185" s="7"/>
      <c r="F185" s="11"/>
      <c r="G185" s="3"/>
      <c r="H185" s="3"/>
      <c r="I185" s="3"/>
      <c r="J185" s="29"/>
      <c r="K185" s="29"/>
      <c r="L185" s="29"/>
      <c r="M185" s="3"/>
      <c r="N185" s="11"/>
      <c r="O185" s="2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</row>
    <row r="186" spans="2:51" s="8" customFormat="1" x14ac:dyDescent="0.3">
      <c r="B186" s="27"/>
      <c r="D186" s="42"/>
      <c r="E186" s="7"/>
      <c r="F186" s="11"/>
      <c r="G186" s="3"/>
      <c r="H186" s="3"/>
      <c r="I186" s="3"/>
      <c r="J186" s="29"/>
      <c r="K186" s="29"/>
      <c r="L186" s="29"/>
      <c r="M186" s="3"/>
      <c r="N186" s="11"/>
      <c r="O186" s="2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</row>
    <row r="187" spans="2:51" s="8" customFormat="1" x14ac:dyDescent="0.3">
      <c r="B187" s="27"/>
      <c r="D187" s="42"/>
      <c r="E187" s="7"/>
      <c r="F187" s="11"/>
      <c r="G187" s="3"/>
      <c r="H187" s="3"/>
      <c r="I187" s="3"/>
      <c r="J187" s="29"/>
      <c r="K187" s="29"/>
      <c r="L187" s="29"/>
      <c r="M187" s="3"/>
      <c r="N187" s="11"/>
      <c r="O187" s="2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</row>
    <row r="188" spans="2:51" s="8" customFormat="1" x14ac:dyDescent="0.3">
      <c r="B188" s="27"/>
      <c r="D188" s="42"/>
      <c r="E188" s="7"/>
      <c r="F188" s="11"/>
      <c r="G188" s="3"/>
      <c r="H188" s="3"/>
      <c r="I188" s="3"/>
      <c r="J188" s="29"/>
      <c r="K188" s="29"/>
      <c r="L188" s="29"/>
      <c r="M188" s="3"/>
      <c r="N188" s="11"/>
      <c r="O188" s="2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</row>
    <row r="189" spans="2:51" s="8" customFormat="1" x14ac:dyDescent="0.3">
      <c r="B189" s="27"/>
      <c r="D189" s="42"/>
      <c r="E189" s="7"/>
      <c r="F189" s="11"/>
      <c r="G189" s="3"/>
      <c r="H189" s="3"/>
      <c r="I189" s="3"/>
      <c r="J189" s="29"/>
      <c r="K189" s="29"/>
      <c r="L189" s="29"/>
      <c r="M189" s="3"/>
      <c r="N189" s="11"/>
      <c r="O189" s="2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</row>
  </sheetData>
  <mergeCells count="1">
    <mergeCell ref="B2:B9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AY329"/>
  <sheetViews>
    <sheetView zoomScale="85" zoomScaleNormal="85" workbookViewId="0">
      <pane ySplit="1" topLeftCell="A57" activePane="bottomLeft" state="frozen"/>
      <selection pane="bottomLeft" activeCell="F29" sqref="F29"/>
    </sheetView>
  </sheetViews>
  <sheetFormatPr defaultColWidth="8.5546875" defaultRowHeight="14.4" x14ac:dyDescent="0.3"/>
  <cols>
    <col min="1" max="1" width="8.5546875" style="3"/>
    <col min="2" max="2" width="25.44140625" style="98" customWidth="1"/>
    <col min="3" max="3" width="42.44140625" style="8" customWidth="1"/>
    <col min="4" max="4" width="32.44140625" style="122" customWidth="1"/>
    <col min="5" max="5" width="60.5546875" style="7" customWidth="1"/>
    <col min="6" max="6" width="7" style="11" customWidth="1"/>
    <col min="7" max="7" width="7.5546875" style="3" customWidth="1"/>
    <col min="8" max="8" width="8.44140625" style="3" customWidth="1"/>
    <col min="9" max="9" width="7.5546875" style="3" customWidth="1"/>
    <col min="10" max="10" width="7.5546875" style="29" customWidth="1"/>
    <col min="11" max="11" width="7" style="29" customWidth="1"/>
    <col min="12" max="12" width="13.5546875" style="29" customWidth="1"/>
    <col min="13" max="13" width="5.5546875" style="3" customWidth="1"/>
    <col min="14" max="14" width="10.44140625" style="11" hidden="1" customWidth="1"/>
    <col min="15" max="15" width="33.44140625" style="2" hidden="1" customWidth="1"/>
    <col min="16" max="17" width="7.5546875" style="3" hidden="1" customWidth="1"/>
    <col min="18" max="18" width="9" style="3" hidden="1" customWidth="1"/>
    <col min="19" max="19" width="4.44140625" style="3" hidden="1" customWidth="1"/>
    <col min="20" max="20" width="9.5546875" style="3" hidden="1" customWidth="1"/>
    <col min="21" max="21" width="3.5546875" style="3" hidden="1" customWidth="1"/>
    <col min="22" max="22" width="7.44140625" style="3" hidden="1" customWidth="1"/>
    <col min="23" max="23" width="5.5546875" style="3" hidden="1" customWidth="1"/>
    <col min="24" max="24" width="71.44140625" style="3" hidden="1" customWidth="1"/>
    <col min="25" max="25" width="11.44140625" style="3" customWidth="1"/>
    <col min="26" max="26" width="9.5546875" style="3" customWidth="1"/>
    <col min="27" max="27" width="10.5546875" style="3" customWidth="1"/>
    <col min="28" max="28" width="8.44140625" style="3" customWidth="1"/>
    <col min="29" max="29" width="7.44140625" style="3" customWidth="1"/>
    <col min="30" max="16384" width="8.5546875" style="3"/>
  </cols>
  <sheetData>
    <row r="1" spans="1:51" s="95" customFormat="1" ht="15" thickBot="1" x14ac:dyDescent="0.35">
      <c r="A1" s="173"/>
      <c r="B1" s="174" t="s">
        <v>28</v>
      </c>
      <c r="C1" s="146" t="s">
        <v>1796</v>
      </c>
      <c r="D1" s="146" t="s">
        <v>1463</v>
      </c>
      <c r="E1" s="175" t="s">
        <v>24</v>
      </c>
      <c r="F1" s="146" t="s">
        <v>728</v>
      </c>
      <c r="G1" s="146"/>
      <c r="H1" s="146" t="s">
        <v>1320</v>
      </c>
      <c r="I1" s="146"/>
      <c r="J1" s="50" t="s">
        <v>22</v>
      </c>
      <c r="K1" s="50" t="s">
        <v>23</v>
      </c>
      <c r="L1" s="50" t="s">
        <v>1795</v>
      </c>
      <c r="M1" s="94"/>
      <c r="N1" s="94"/>
      <c r="O1" s="94" t="s">
        <v>20</v>
      </c>
      <c r="P1" s="94"/>
      <c r="Q1" s="94" t="s">
        <v>21</v>
      </c>
      <c r="R1" s="94" t="s">
        <v>27</v>
      </c>
      <c r="S1" s="94"/>
      <c r="T1" s="94" t="s">
        <v>25</v>
      </c>
      <c r="U1" s="94"/>
      <c r="V1" s="94" t="s">
        <v>26</v>
      </c>
      <c r="W1" s="94"/>
      <c r="X1" s="94" t="s">
        <v>24</v>
      </c>
      <c r="Y1" s="94"/>
      <c r="Z1" s="94"/>
      <c r="AA1" s="94"/>
      <c r="AB1" s="94"/>
      <c r="AC1" s="94"/>
      <c r="AD1" s="94"/>
      <c r="AE1" s="94"/>
      <c r="AF1" s="94"/>
      <c r="AG1" s="94"/>
      <c r="AH1" s="94"/>
      <c r="AI1" s="94"/>
      <c r="AJ1" s="94"/>
      <c r="AK1" s="94"/>
      <c r="AL1" s="94"/>
      <c r="AM1" s="94"/>
      <c r="AN1" s="94"/>
      <c r="AO1" s="94"/>
      <c r="AP1" s="94"/>
      <c r="AQ1" s="94"/>
      <c r="AR1" s="94"/>
      <c r="AS1" s="94"/>
      <c r="AT1" s="94"/>
      <c r="AU1" s="94"/>
      <c r="AV1" s="94"/>
      <c r="AW1" s="94"/>
      <c r="AX1" s="94"/>
      <c r="AY1" s="94"/>
    </row>
    <row r="2" spans="1:51" ht="13.35" customHeight="1" x14ac:dyDescent="0.3">
      <c r="B2" s="447" t="s">
        <v>75</v>
      </c>
      <c r="C2" s="12" t="str">
        <f t="shared" ref="C2:C3" si="0">"DfDiag"&amp;D2</f>
        <v>DfDiagFcwErReq</v>
      </c>
      <c r="D2" s="117" t="s">
        <v>110</v>
      </c>
      <c r="E2" s="7" t="s">
        <v>107</v>
      </c>
      <c r="F2" s="14" t="s">
        <v>1775</v>
      </c>
      <c r="H2" s="3">
        <v>0</v>
      </c>
      <c r="J2" s="29">
        <v>0</v>
      </c>
      <c r="K2" s="29">
        <v>1</v>
      </c>
      <c r="L2" s="30" t="s">
        <v>1777</v>
      </c>
      <c r="M2" s="2"/>
      <c r="N2" s="10" t="s">
        <v>19</v>
      </c>
      <c r="O2" s="2" t="str">
        <f t="shared" ref="O2:O23" si="1">"'"&amp;C2&amp;"'"&amp;","</f>
        <v>'DfDiagFcwErReq',</v>
      </c>
      <c r="P2" s="2" t="str">
        <f>REPT(" ", (31-LEN(O2)))</f>
        <v xml:space="preserve">              </v>
      </c>
      <c r="Q2" s="2" t="str">
        <f>"'"&amp;F2&amp;"',"</f>
        <v>'uint8',</v>
      </c>
      <c r="R2" s="2" t="str">
        <f t="shared" ref="R2:R23" si="2">"0"</f>
        <v>0</v>
      </c>
      <c r="S2" s="2"/>
      <c r="T2" s="1" t="str">
        <f t="shared" ref="T2:T23" si="3">"["&amp;J2&amp;", "&amp;LEFT(K2,7)&amp;"]"&amp;","</f>
        <v>[0, 1],</v>
      </c>
      <c r="U2" s="2" t="str">
        <f t="shared" ref="U2:U23" si="4">REPT(" ", (13-LEN(T2)))</f>
        <v xml:space="preserve">      </v>
      </c>
      <c r="V2" s="4" t="str">
        <f t="shared" ref="V2:V23" si="5">IF(L2="[]","''",(IF(L2="-","''",L2)))&amp;","</f>
        <v>'',</v>
      </c>
      <c r="W2" s="2" t="str">
        <f t="shared" ref="W2:W23" si="6">REPT(" ", (9-LEN(V2)))</f>
        <v xml:space="preserve">      </v>
      </c>
      <c r="X2" s="5" t="str">
        <f t="shared" ref="X2:X23" si="7">"'"&amp;IF(E2="[]","-"," "&amp;(CLEAN(E2))&amp;" ")&amp;"'"&amp;";"</f>
        <v>' Request to "Error" FCW 0-no Error, 1 - Error ';</v>
      </c>
      <c r="Y2" s="2"/>
      <c r="Z2" s="2"/>
      <c r="AA2" s="2"/>
      <c r="AB2" s="2"/>
      <c r="AC2" s="2"/>
    </row>
    <row r="3" spans="1:51" ht="13.35" customHeight="1" x14ac:dyDescent="0.3">
      <c r="B3" s="447"/>
      <c r="C3" s="12" t="str">
        <f t="shared" si="0"/>
        <v>DfDiagAebErReq</v>
      </c>
      <c r="D3" s="117" t="s">
        <v>111</v>
      </c>
      <c r="E3" s="7" t="s">
        <v>106</v>
      </c>
      <c r="F3" s="10" t="s">
        <v>1775</v>
      </c>
      <c r="H3" s="3">
        <v>0</v>
      </c>
      <c r="J3" s="29">
        <v>0</v>
      </c>
      <c r="K3" s="29">
        <v>1</v>
      </c>
      <c r="L3" s="29" t="s">
        <v>1777</v>
      </c>
      <c r="M3" s="2"/>
      <c r="N3" s="10" t="s">
        <v>19</v>
      </c>
      <c r="O3" s="2" t="str">
        <f t="shared" si="1"/>
        <v>'DfDiagAebErReq',</v>
      </c>
      <c r="P3" s="2" t="str">
        <f t="shared" ref="P3:P20" si="8">REPT(" ", (31-LEN(O3)))</f>
        <v xml:space="preserve">              </v>
      </c>
      <c r="Q3" s="2" t="str">
        <f t="shared" ref="Q3:Q64" si="9">"'"&amp;F3&amp;"',"</f>
        <v>'uint8',</v>
      </c>
      <c r="R3" s="2" t="str">
        <f t="shared" si="2"/>
        <v>0</v>
      </c>
      <c r="S3" s="2"/>
      <c r="T3" s="1" t="str">
        <f t="shared" si="3"/>
        <v>[0, 1],</v>
      </c>
      <c r="U3" s="2" t="str">
        <f t="shared" si="4"/>
        <v xml:space="preserve">      </v>
      </c>
      <c r="V3" s="4" t="str">
        <f t="shared" si="5"/>
        <v>'',</v>
      </c>
      <c r="W3" s="2" t="str">
        <f t="shared" si="6"/>
        <v xml:space="preserve">      </v>
      </c>
      <c r="X3" s="5" t="str">
        <f t="shared" si="7"/>
        <v>' Request to "Error" AEB 0-no Error, 1 - Error ';</v>
      </c>
      <c r="Y3" s="2"/>
      <c r="Z3" s="2"/>
      <c r="AA3" s="2"/>
      <c r="AB3" s="2"/>
      <c r="AC3" s="2"/>
    </row>
    <row r="4" spans="1:51" ht="13.35" customHeight="1" x14ac:dyDescent="0.3">
      <c r="B4" s="447"/>
      <c r="C4" s="12" t="str">
        <f>"DfDiag"&amp;D4</f>
        <v>DfDiagAccErReq</v>
      </c>
      <c r="D4" s="117" t="s">
        <v>1580</v>
      </c>
      <c r="E4" s="7" t="s">
        <v>105</v>
      </c>
      <c r="F4" s="10" t="s">
        <v>1775</v>
      </c>
      <c r="H4" s="3">
        <v>0</v>
      </c>
      <c r="J4" s="29">
        <v>0</v>
      </c>
      <c r="K4" s="29">
        <v>1</v>
      </c>
      <c r="L4" s="29" t="s">
        <v>1777</v>
      </c>
      <c r="M4" s="2"/>
      <c r="N4" s="10" t="s">
        <v>19</v>
      </c>
      <c r="O4" s="2" t="str">
        <f t="shared" si="1"/>
        <v>'DfDiagAccErReq',</v>
      </c>
      <c r="P4" s="2" t="str">
        <f t="shared" si="8"/>
        <v xml:space="preserve">              </v>
      </c>
      <c r="Q4" s="2" t="str">
        <f t="shared" si="9"/>
        <v>'uint8',</v>
      </c>
      <c r="R4" s="2" t="str">
        <f t="shared" si="2"/>
        <v>0</v>
      </c>
      <c r="S4" s="2"/>
      <c r="T4" s="1" t="str">
        <f t="shared" si="3"/>
        <v>[0, 1],</v>
      </c>
      <c r="U4" s="2" t="str">
        <f t="shared" si="4"/>
        <v xml:space="preserve">      </v>
      </c>
      <c r="V4" s="4" t="str">
        <f t="shared" si="5"/>
        <v>'',</v>
      </c>
      <c r="W4" s="2" t="str">
        <f t="shared" si="6"/>
        <v xml:space="preserve">      </v>
      </c>
      <c r="X4" s="5" t="str">
        <f t="shared" si="7"/>
        <v>' Request to "Error" ACC 0-no Error, 1 - Error ';</v>
      </c>
      <c r="Y4" s="2"/>
      <c r="Z4" s="2"/>
      <c r="AA4" s="2"/>
      <c r="AB4" s="2"/>
      <c r="AC4" s="2"/>
    </row>
    <row r="5" spans="1:51" ht="13.35" customHeight="1" x14ac:dyDescent="0.3">
      <c r="B5" s="447"/>
      <c r="C5" s="12" t="str">
        <f>"DfDiag"&amp;D5</f>
        <v>DfDiagCCErReq</v>
      </c>
      <c r="D5" s="117" t="s">
        <v>112</v>
      </c>
      <c r="E5" s="7" t="s">
        <v>108</v>
      </c>
      <c r="F5" s="10" t="s">
        <v>1775</v>
      </c>
      <c r="H5" s="3">
        <v>0</v>
      </c>
      <c r="J5" s="29">
        <v>0</v>
      </c>
      <c r="K5" s="29">
        <v>1</v>
      </c>
      <c r="L5" s="29" t="s">
        <v>1777</v>
      </c>
      <c r="M5" s="2"/>
      <c r="N5" s="10" t="s">
        <v>19</v>
      </c>
      <c r="O5" s="2" t="str">
        <f t="shared" si="1"/>
        <v>'DfDiagCCErReq',</v>
      </c>
      <c r="P5" s="2" t="str">
        <f t="shared" si="8"/>
        <v xml:space="preserve">               </v>
      </c>
      <c r="Q5" s="2" t="str">
        <f t="shared" si="9"/>
        <v>'uint8',</v>
      </c>
      <c r="R5" s="2" t="str">
        <f t="shared" si="2"/>
        <v>0</v>
      </c>
      <c r="S5" s="2"/>
      <c r="T5" s="1" t="str">
        <f t="shared" si="3"/>
        <v>[0, 1],</v>
      </c>
      <c r="U5" s="2" t="str">
        <f t="shared" si="4"/>
        <v xml:space="preserve">      </v>
      </c>
      <c r="V5" s="4" t="str">
        <f t="shared" si="5"/>
        <v>'',</v>
      </c>
      <c r="W5" s="2" t="str">
        <f t="shared" si="6"/>
        <v xml:space="preserve">      </v>
      </c>
      <c r="X5" s="5" t="str">
        <f t="shared" si="7"/>
        <v>' Request to "Error" CC 0-no Error, 1 - Error ';</v>
      </c>
      <c r="Y5" s="2"/>
      <c r="Z5" s="2"/>
      <c r="AA5" s="2"/>
      <c r="AB5" s="2"/>
      <c r="AC5" s="2"/>
    </row>
    <row r="6" spans="1:51" ht="13.35" customHeight="1" x14ac:dyDescent="0.3">
      <c r="B6" s="447"/>
      <c r="C6" s="12" t="str">
        <f>"DfDiag"&amp;D6</f>
        <v>DfDiagLimErReq</v>
      </c>
      <c r="D6" s="117" t="s">
        <v>113</v>
      </c>
      <c r="E6" s="7" t="s">
        <v>109</v>
      </c>
      <c r="F6" s="10" t="s">
        <v>1775</v>
      </c>
      <c r="H6" s="3">
        <v>0</v>
      </c>
      <c r="J6" s="29">
        <v>0</v>
      </c>
      <c r="K6" s="29">
        <v>1</v>
      </c>
      <c r="L6" s="29" t="s">
        <v>1777</v>
      </c>
      <c r="M6" s="2"/>
      <c r="N6" s="10" t="s">
        <v>19</v>
      </c>
      <c r="O6" s="2" t="str">
        <f t="shared" si="1"/>
        <v>'DfDiagLimErReq',</v>
      </c>
      <c r="P6" s="2" t="str">
        <f t="shared" si="8"/>
        <v xml:space="preserve">              </v>
      </c>
      <c r="Q6" s="2" t="str">
        <f t="shared" si="9"/>
        <v>'uint8',</v>
      </c>
      <c r="R6" s="2" t="str">
        <f t="shared" si="2"/>
        <v>0</v>
      </c>
      <c r="S6" s="2"/>
      <c r="T6" s="1" t="str">
        <f t="shared" si="3"/>
        <v>[0, 1],</v>
      </c>
      <c r="U6" s="2" t="str">
        <f t="shared" si="4"/>
        <v xml:space="preserve">      </v>
      </c>
      <c r="V6" s="4" t="str">
        <f t="shared" si="5"/>
        <v>'',</v>
      </c>
      <c r="W6" s="2" t="str">
        <f t="shared" si="6"/>
        <v xml:space="preserve">      </v>
      </c>
      <c r="X6" s="5" t="str">
        <f t="shared" si="7"/>
        <v>' Request to "Error" LIM 0-no Error, 1 - Error ';</v>
      </c>
      <c r="Y6" s="2"/>
      <c r="Z6" s="2"/>
      <c r="AA6" s="2"/>
      <c r="AB6" s="2"/>
      <c r="AC6" s="2"/>
    </row>
    <row r="7" spans="1:51" ht="13.35" customHeight="1" x14ac:dyDescent="0.3">
      <c r="B7" s="447"/>
      <c r="C7" s="12" t="str">
        <f t="shared" ref="C7:C24" si="10">"DfDiag"&amp;D7</f>
        <v>DfDiagDowErReq</v>
      </c>
      <c r="D7" s="117" t="s">
        <v>114</v>
      </c>
      <c r="E7" s="7" t="s">
        <v>117</v>
      </c>
      <c r="F7" s="10" t="s">
        <v>1775</v>
      </c>
      <c r="H7" s="3">
        <v>0</v>
      </c>
      <c r="J7" s="29">
        <v>0</v>
      </c>
      <c r="K7" s="29">
        <v>1</v>
      </c>
      <c r="L7" s="29" t="s">
        <v>1777</v>
      </c>
      <c r="M7" s="2"/>
      <c r="N7" s="10" t="s">
        <v>19</v>
      </c>
      <c r="O7" s="2" t="str">
        <f t="shared" si="1"/>
        <v>'DfDiagDowErReq',</v>
      </c>
      <c r="P7" s="2" t="str">
        <f t="shared" si="8"/>
        <v xml:space="preserve">              </v>
      </c>
      <c r="Q7" s="2" t="str">
        <f t="shared" si="9"/>
        <v>'uint8',</v>
      </c>
      <c r="R7" s="2" t="str">
        <f t="shared" si="2"/>
        <v>0</v>
      </c>
      <c r="S7" s="2"/>
      <c r="T7" s="1" t="str">
        <f t="shared" si="3"/>
        <v>[0, 1],</v>
      </c>
      <c r="U7" s="2" t="str">
        <f t="shared" si="4"/>
        <v xml:space="preserve">      </v>
      </c>
      <c r="V7" s="4" t="str">
        <f t="shared" si="5"/>
        <v>'',</v>
      </c>
      <c r="W7" s="2" t="str">
        <f t="shared" si="6"/>
        <v xml:space="preserve">      </v>
      </c>
      <c r="X7" s="5" t="str">
        <f t="shared" si="7"/>
        <v>' Request to "Error" DOW 0-no Error, 1 - Error ';</v>
      </c>
      <c r="Y7" s="2"/>
      <c r="Z7" s="2"/>
      <c r="AA7" s="2"/>
      <c r="AB7" s="2"/>
      <c r="AC7" s="2"/>
    </row>
    <row r="8" spans="1:51" ht="12" customHeight="1" x14ac:dyDescent="0.3">
      <c r="B8" s="447"/>
      <c r="C8" s="12" t="str">
        <f t="shared" si="10"/>
        <v>DfDiagAslaErReq</v>
      </c>
      <c r="D8" s="117" t="s">
        <v>115</v>
      </c>
      <c r="E8" s="7" t="s">
        <v>118</v>
      </c>
      <c r="F8" s="10" t="s">
        <v>1775</v>
      </c>
      <c r="H8" s="3">
        <v>0</v>
      </c>
      <c r="J8" s="29">
        <v>0</v>
      </c>
      <c r="K8" s="29">
        <v>1</v>
      </c>
      <c r="L8" s="29" t="s">
        <v>1777</v>
      </c>
      <c r="M8" s="2"/>
      <c r="N8" s="10" t="s">
        <v>19</v>
      </c>
      <c r="O8" s="2" t="str">
        <f t="shared" si="1"/>
        <v>'DfDiagAslaErReq',</v>
      </c>
      <c r="P8" s="2" t="str">
        <f t="shared" si="8"/>
        <v xml:space="preserve">             </v>
      </c>
      <c r="Q8" s="2" t="str">
        <f t="shared" si="9"/>
        <v>'uint8',</v>
      </c>
      <c r="R8" s="2" t="str">
        <f t="shared" si="2"/>
        <v>0</v>
      </c>
      <c r="S8" s="2"/>
      <c r="T8" s="1" t="str">
        <f t="shared" si="3"/>
        <v>[0, 1],</v>
      </c>
      <c r="U8" s="2" t="str">
        <f t="shared" si="4"/>
        <v xml:space="preserve">      </v>
      </c>
      <c r="V8" s="4" t="str">
        <f t="shared" si="5"/>
        <v>'',</v>
      </c>
      <c r="W8" s="2" t="str">
        <f t="shared" si="6"/>
        <v xml:space="preserve">      </v>
      </c>
      <c r="X8" s="5" t="str">
        <f t="shared" si="7"/>
        <v>' Request to "Error" Asla 0-no Error, 1 - Error ';</v>
      </c>
      <c r="Y8" s="2"/>
      <c r="Z8" s="2"/>
      <c r="AA8" s="2"/>
      <c r="AB8" s="2"/>
      <c r="AC8" s="2"/>
    </row>
    <row r="9" spans="1:51" ht="13.35" customHeight="1" x14ac:dyDescent="0.3">
      <c r="B9" s="447"/>
      <c r="C9" s="12" t="str">
        <f t="shared" si="10"/>
        <v>DfDiagRcwErReq</v>
      </c>
      <c r="D9" s="117" t="s">
        <v>116</v>
      </c>
      <c r="E9" s="7" t="s">
        <v>119</v>
      </c>
      <c r="F9" s="10" t="s">
        <v>1775</v>
      </c>
      <c r="H9" s="3">
        <v>0</v>
      </c>
      <c r="J9" s="29">
        <v>0</v>
      </c>
      <c r="K9" s="29">
        <v>1</v>
      </c>
      <c r="L9" s="29" t="s">
        <v>1777</v>
      </c>
      <c r="M9" s="2"/>
      <c r="N9" s="10" t="s">
        <v>19</v>
      </c>
      <c r="O9" s="2" t="str">
        <f t="shared" si="1"/>
        <v>'DfDiagRcwErReq',</v>
      </c>
      <c r="P9" s="2" t="str">
        <f t="shared" si="8"/>
        <v xml:space="preserve">              </v>
      </c>
      <c r="Q9" s="2" t="str">
        <f t="shared" si="9"/>
        <v>'uint8',</v>
      </c>
      <c r="R9" s="2" t="str">
        <f t="shared" si="2"/>
        <v>0</v>
      </c>
      <c r="S9" s="2"/>
      <c r="T9" s="1" t="str">
        <f t="shared" si="3"/>
        <v>[0, 1],</v>
      </c>
      <c r="U9" s="2" t="str">
        <f t="shared" si="4"/>
        <v xml:space="preserve">      </v>
      </c>
      <c r="V9" s="4" t="str">
        <f t="shared" si="5"/>
        <v>'',</v>
      </c>
      <c r="W9" s="2" t="str">
        <f t="shared" si="6"/>
        <v xml:space="preserve">      </v>
      </c>
      <c r="X9" s="5" t="str">
        <f t="shared" si="7"/>
        <v>' Request to "Error" RCW 0-no Error, 1 - Error ';</v>
      </c>
      <c r="Y9" s="2"/>
      <c r="Z9" s="2"/>
      <c r="AA9" s="2"/>
      <c r="AB9" s="2"/>
      <c r="AC9" s="2"/>
    </row>
    <row r="10" spans="1:51" ht="13.35" customHeight="1" x14ac:dyDescent="0.3">
      <c r="B10" s="447"/>
      <c r="C10" s="12" t="str">
        <f t="shared" si="10"/>
        <v>DfDiagLccErReq</v>
      </c>
      <c r="D10" s="118" t="s">
        <v>759</v>
      </c>
      <c r="E10" s="7" t="s">
        <v>780</v>
      </c>
      <c r="F10" s="10" t="s">
        <v>1775</v>
      </c>
      <c r="H10" s="3">
        <v>0</v>
      </c>
      <c r="J10" s="29">
        <v>0</v>
      </c>
      <c r="K10" s="29">
        <v>1</v>
      </c>
      <c r="L10" s="29" t="s">
        <v>1777</v>
      </c>
      <c r="M10" s="2"/>
      <c r="N10" s="10" t="s">
        <v>19</v>
      </c>
      <c r="O10" s="2" t="str">
        <f t="shared" si="1"/>
        <v>'DfDiagLccErReq',</v>
      </c>
      <c r="P10" s="2" t="str">
        <f t="shared" si="8"/>
        <v xml:space="preserve">              </v>
      </c>
      <c r="Q10" s="2" t="str">
        <f t="shared" si="9"/>
        <v>'uint8',</v>
      </c>
      <c r="R10" s="2" t="str">
        <f t="shared" si="2"/>
        <v>0</v>
      </c>
      <c r="S10" s="2"/>
      <c r="T10" s="1" t="str">
        <f t="shared" si="3"/>
        <v>[0, 1],</v>
      </c>
      <c r="U10" s="2" t="str">
        <f t="shared" si="4"/>
        <v xml:space="preserve">      </v>
      </c>
      <c r="V10" s="4" t="str">
        <f t="shared" si="5"/>
        <v>'',</v>
      </c>
      <c r="W10" s="2" t="str">
        <f t="shared" si="6"/>
        <v xml:space="preserve">      </v>
      </c>
      <c r="X10" s="5" t="str">
        <f t="shared" si="7"/>
        <v>' Request to "Error" LCC 0-no Error, 1 - Error ';</v>
      </c>
      <c r="Y10" s="2"/>
      <c r="Z10" s="2"/>
      <c r="AA10" s="2"/>
      <c r="AB10" s="2"/>
      <c r="AC10" s="2"/>
    </row>
    <row r="11" spans="1:51" ht="13.35" customHeight="1" x14ac:dyDescent="0.3">
      <c r="B11" s="447"/>
      <c r="C11" s="12" t="str">
        <f t="shared" si="10"/>
        <v>DfDiagAlccErReq</v>
      </c>
      <c r="D11" s="118" t="s">
        <v>760</v>
      </c>
      <c r="E11" s="7" t="s">
        <v>781</v>
      </c>
      <c r="F11" s="10" t="s">
        <v>1775</v>
      </c>
      <c r="H11" s="3">
        <v>0</v>
      </c>
      <c r="J11" s="29">
        <v>0</v>
      </c>
      <c r="K11" s="29">
        <v>1</v>
      </c>
      <c r="L11" s="29" t="s">
        <v>1777</v>
      </c>
      <c r="M11" s="2"/>
      <c r="N11" s="10" t="s">
        <v>19</v>
      </c>
      <c r="O11" s="2" t="str">
        <f t="shared" si="1"/>
        <v>'DfDiagAlccErReq',</v>
      </c>
      <c r="P11" s="2" t="str">
        <f t="shared" si="8"/>
        <v xml:space="preserve">             </v>
      </c>
      <c r="Q11" s="2" t="str">
        <f t="shared" si="9"/>
        <v>'uint8',</v>
      </c>
      <c r="R11" s="2" t="str">
        <f t="shared" si="2"/>
        <v>0</v>
      </c>
      <c r="S11" s="2"/>
      <c r="T11" s="1" t="str">
        <f t="shared" si="3"/>
        <v>[0, 1],</v>
      </c>
      <c r="U11" s="2" t="str">
        <f t="shared" si="4"/>
        <v xml:space="preserve">      </v>
      </c>
      <c r="V11" s="4" t="str">
        <f t="shared" si="5"/>
        <v>'',</v>
      </c>
      <c r="W11" s="2" t="str">
        <f t="shared" si="6"/>
        <v xml:space="preserve">      </v>
      </c>
      <c r="X11" s="5" t="str">
        <f t="shared" si="7"/>
        <v>' Request to "Error" ALCC 0-no Error, 1 - Error ';</v>
      </c>
      <c r="Y11" s="2"/>
      <c r="Z11" s="2"/>
      <c r="AA11" s="2"/>
      <c r="AB11" s="2"/>
      <c r="AC11" s="2"/>
    </row>
    <row r="12" spans="1:51" ht="13.35" customHeight="1" x14ac:dyDescent="0.3">
      <c r="B12" s="447"/>
      <c r="C12" s="12" t="str">
        <f t="shared" si="10"/>
        <v>DfDiagLdwErReq</v>
      </c>
      <c r="D12" s="118" t="s">
        <v>761</v>
      </c>
      <c r="E12" s="7" t="s">
        <v>782</v>
      </c>
      <c r="F12" s="10" t="s">
        <v>1775</v>
      </c>
      <c r="H12" s="3">
        <v>0</v>
      </c>
      <c r="J12" s="29">
        <v>0</v>
      </c>
      <c r="K12" s="29">
        <v>1</v>
      </c>
      <c r="L12" s="29" t="s">
        <v>1777</v>
      </c>
      <c r="M12" s="2"/>
      <c r="N12" s="10" t="s">
        <v>19</v>
      </c>
      <c r="O12" s="2" t="str">
        <f t="shared" si="1"/>
        <v>'DfDiagLdwErReq',</v>
      </c>
      <c r="P12" s="2" t="str">
        <f t="shared" si="8"/>
        <v xml:space="preserve">              </v>
      </c>
      <c r="Q12" s="2" t="str">
        <f t="shared" si="9"/>
        <v>'uint8',</v>
      </c>
      <c r="R12" s="2" t="str">
        <f t="shared" si="2"/>
        <v>0</v>
      </c>
      <c r="S12" s="2"/>
      <c r="T12" s="1" t="str">
        <f t="shared" si="3"/>
        <v>[0, 1],</v>
      </c>
      <c r="U12" s="2" t="str">
        <f t="shared" si="4"/>
        <v xml:space="preserve">      </v>
      </c>
      <c r="V12" s="4" t="str">
        <f t="shared" si="5"/>
        <v>'',</v>
      </c>
      <c r="W12" s="2" t="str">
        <f t="shared" si="6"/>
        <v xml:space="preserve">      </v>
      </c>
      <c r="X12" s="5" t="str">
        <f t="shared" si="7"/>
        <v>' Request to "Error" LDW 0-no Error, 1 - Error ';</v>
      </c>
      <c r="Y12" s="2"/>
      <c r="Z12" s="2"/>
      <c r="AA12" s="2"/>
      <c r="AB12" s="2"/>
      <c r="AC12" s="2"/>
    </row>
    <row r="13" spans="1:51" ht="13.35" customHeight="1" x14ac:dyDescent="0.3">
      <c r="B13" s="447"/>
      <c r="C13" s="12" t="str">
        <f t="shared" si="10"/>
        <v>DfDiagLdpErReq</v>
      </c>
      <c r="D13" s="118" t="s">
        <v>762</v>
      </c>
      <c r="E13" s="7" t="s">
        <v>783</v>
      </c>
      <c r="F13" s="10" t="s">
        <v>1775</v>
      </c>
      <c r="H13" s="3">
        <v>0</v>
      </c>
      <c r="J13" s="29">
        <v>0</v>
      </c>
      <c r="K13" s="29">
        <v>1</v>
      </c>
      <c r="L13" s="29" t="s">
        <v>1777</v>
      </c>
      <c r="M13" s="2"/>
      <c r="N13" s="10" t="s">
        <v>19</v>
      </c>
      <c r="O13" s="2" t="str">
        <f t="shared" si="1"/>
        <v>'DfDiagLdpErReq',</v>
      </c>
      <c r="P13" s="2" t="str">
        <f t="shared" si="8"/>
        <v xml:space="preserve">              </v>
      </c>
      <c r="Q13" s="2" t="str">
        <f t="shared" si="9"/>
        <v>'uint8',</v>
      </c>
      <c r="R13" s="2" t="str">
        <f t="shared" si="2"/>
        <v>0</v>
      </c>
      <c r="S13" s="2"/>
      <c r="T13" s="1" t="str">
        <f t="shared" si="3"/>
        <v>[0, 1],</v>
      </c>
      <c r="U13" s="2" t="str">
        <f t="shared" si="4"/>
        <v xml:space="preserve">      </v>
      </c>
      <c r="V13" s="4" t="str">
        <f t="shared" si="5"/>
        <v>'',</v>
      </c>
      <c r="W13" s="2" t="str">
        <f t="shared" si="6"/>
        <v xml:space="preserve">      </v>
      </c>
      <c r="X13" s="5" t="str">
        <f t="shared" si="7"/>
        <v>' Request to "Error" LDP 0-no Error, 1 - Error ';</v>
      </c>
      <c r="Y13" s="2"/>
      <c r="Z13" s="2"/>
      <c r="AA13" s="2"/>
      <c r="AB13" s="2"/>
      <c r="AC13" s="2"/>
    </row>
    <row r="14" spans="1:51" ht="13.35" customHeight="1" x14ac:dyDescent="0.3">
      <c r="B14" s="447"/>
      <c r="C14" s="12" t="str">
        <f t="shared" si="10"/>
        <v>DfDiagNvErReq</v>
      </c>
      <c r="D14" s="118" t="s">
        <v>785</v>
      </c>
      <c r="E14" s="7" t="s">
        <v>784</v>
      </c>
      <c r="F14" s="10" t="s">
        <v>1775</v>
      </c>
      <c r="H14" s="3">
        <v>0</v>
      </c>
      <c r="J14" s="29">
        <v>0</v>
      </c>
      <c r="K14" s="29">
        <v>1</v>
      </c>
      <c r="L14" s="29" t="s">
        <v>1777</v>
      </c>
      <c r="M14" s="2"/>
      <c r="N14" s="10" t="s">
        <v>19</v>
      </c>
      <c r="O14" s="2" t="str">
        <f t="shared" si="1"/>
        <v>'DfDiagNvErReq',</v>
      </c>
      <c r="P14" s="2" t="str">
        <f t="shared" si="8"/>
        <v xml:space="preserve">               </v>
      </c>
      <c r="Q14" s="2" t="str">
        <f t="shared" si="9"/>
        <v>'uint8',</v>
      </c>
      <c r="R14" s="2" t="str">
        <f t="shared" si="2"/>
        <v>0</v>
      </c>
      <c r="S14" s="2"/>
      <c r="T14" s="1" t="str">
        <f t="shared" si="3"/>
        <v>[0, 1],</v>
      </c>
      <c r="U14" s="2" t="str">
        <f t="shared" si="4"/>
        <v xml:space="preserve">      </v>
      </c>
      <c r="V14" s="4" t="str">
        <f t="shared" si="5"/>
        <v>'',</v>
      </c>
      <c r="W14" s="2" t="str">
        <f t="shared" si="6"/>
        <v xml:space="preserve">      </v>
      </c>
      <c r="X14" s="5" t="str">
        <f t="shared" si="7"/>
        <v>' Request to "Error" NV 0-no Error, 1 - Error ';</v>
      </c>
      <c r="Y14" s="2"/>
      <c r="Z14" s="2"/>
      <c r="AA14" s="2"/>
      <c r="AB14" s="2"/>
      <c r="AC14" s="2"/>
    </row>
    <row r="15" spans="1:51" ht="13.35" customHeight="1" x14ac:dyDescent="0.3">
      <c r="B15" s="447"/>
      <c r="C15" s="12" t="str">
        <f t="shared" si="10"/>
        <v>DfDiagAAErReq</v>
      </c>
      <c r="D15" s="118" t="s">
        <v>763</v>
      </c>
      <c r="E15" s="7" t="s">
        <v>786</v>
      </c>
      <c r="F15" s="10" t="s">
        <v>1775</v>
      </c>
      <c r="H15" s="3">
        <v>0</v>
      </c>
      <c r="J15" s="29">
        <v>0</v>
      </c>
      <c r="K15" s="29">
        <v>1</v>
      </c>
      <c r="L15" s="29" t="s">
        <v>1777</v>
      </c>
      <c r="M15" s="2"/>
      <c r="N15" s="10" t="s">
        <v>19</v>
      </c>
      <c r="O15" s="2" t="str">
        <f t="shared" si="1"/>
        <v>'DfDiagAAErReq',</v>
      </c>
      <c r="P15" s="2" t="str">
        <f t="shared" si="8"/>
        <v xml:space="preserve">               </v>
      </c>
      <c r="Q15" s="2" t="str">
        <f t="shared" si="9"/>
        <v>'uint8',</v>
      </c>
      <c r="R15" s="2" t="str">
        <f t="shared" si="2"/>
        <v>0</v>
      </c>
      <c r="S15" s="2"/>
      <c r="T15" s="1" t="str">
        <f t="shared" si="3"/>
        <v>[0, 1],</v>
      </c>
      <c r="U15" s="2" t="str">
        <f t="shared" si="4"/>
        <v xml:space="preserve">      </v>
      </c>
      <c r="V15" s="4" t="str">
        <f t="shared" si="5"/>
        <v>'',</v>
      </c>
      <c r="W15" s="2" t="str">
        <f t="shared" si="6"/>
        <v xml:space="preserve">      </v>
      </c>
      <c r="X15" s="5" t="str">
        <f t="shared" si="7"/>
        <v>' Request to "Error" AA 0-no Error, 1 - Error ';</v>
      </c>
      <c r="Y15" s="2"/>
      <c r="Z15" s="2"/>
      <c r="AA15" s="2"/>
      <c r="AB15" s="2"/>
      <c r="AC15" s="2"/>
    </row>
    <row r="16" spans="1:51" ht="13.35" customHeight="1" x14ac:dyDescent="0.3">
      <c r="B16" s="447"/>
      <c r="C16" s="12" t="str">
        <f t="shared" si="10"/>
        <v>DfDiagTsrErReq</v>
      </c>
      <c r="D16" s="118" t="s">
        <v>764</v>
      </c>
      <c r="E16" s="7" t="s">
        <v>787</v>
      </c>
      <c r="F16" s="10" t="s">
        <v>1775</v>
      </c>
      <c r="H16" s="3">
        <v>0</v>
      </c>
      <c r="J16" s="29">
        <v>0</v>
      </c>
      <c r="K16" s="29">
        <v>1</v>
      </c>
      <c r="L16" s="29" t="s">
        <v>1777</v>
      </c>
      <c r="M16" s="2"/>
      <c r="N16" s="10" t="s">
        <v>19</v>
      </c>
      <c r="O16" s="2" t="str">
        <f t="shared" si="1"/>
        <v>'DfDiagTsrErReq',</v>
      </c>
      <c r="P16" s="2" t="str">
        <f t="shared" si="8"/>
        <v xml:space="preserve">              </v>
      </c>
      <c r="Q16" s="2" t="str">
        <f t="shared" si="9"/>
        <v>'uint8',</v>
      </c>
      <c r="R16" s="2" t="str">
        <f t="shared" si="2"/>
        <v>0</v>
      </c>
      <c r="S16" s="2"/>
      <c r="T16" s="1" t="str">
        <f t="shared" si="3"/>
        <v>[0, 1],</v>
      </c>
      <c r="U16" s="2" t="str">
        <f t="shared" si="4"/>
        <v xml:space="preserve">      </v>
      </c>
      <c r="V16" s="4" t="str">
        <f t="shared" si="5"/>
        <v>'',</v>
      </c>
      <c r="W16" s="2" t="str">
        <f t="shared" si="6"/>
        <v xml:space="preserve">      </v>
      </c>
      <c r="X16" s="5" t="str">
        <f t="shared" si="7"/>
        <v>' Request to "Error" TSR 0-no Error, 1 - Error ';</v>
      </c>
      <c r="Y16" s="2"/>
      <c r="Z16" s="2"/>
      <c r="AA16" s="2"/>
      <c r="AB16" s="2"/>
      <c r="AC16" s="2"/>
    </row>
    <row r="17" spans="2:29" ht="13.35" customHeight="1" x14ac:dyDescent="0.3">
      <c r="B17" s="447"/>
      <c r="C17" s="12" t="str">
        <f t="shared" si="10"/>
        <v>DfDiagLkaErReq</v>
      </c>
      <c r="D17" s="118" t="s">
        <v>765</v>
      </c>
      <c r="E17" s="7" t="s">
        <v>788</v>
      </c>
      <c r="F17" s="10" t="s">
        <v>1775</v>
      </c>
      <c r="H17" s="3">
        <v>0</v>
      </c>
      <c r="J17" s="29">
        <v>0</v>
      </c>
      <c r="K17" s="29">
        <v>1</v>
      </c>
      <c r="L17" s="29" t="s">
        <v>1777</v>
      </c>
      <c r="M17" s="2"/>
      <c r="N17" s="10" t="s">
        <v>19</v>
      </c>
      <c r="O17" s="2" t="str">
        <f t="shared" si="1"/>
        <v>'DfDiagLkaErReq',</v>
      </c>
      <c r="P17" s="2" t="str">
        <f t="shared" si="8"/>
        <v xml:space="preserve">              </v>
      </c>
      <c r="Q17" s="2" t="str">
        <f t="shared" si="9"/>
        <v>'uint8',</v>
      </c>
      <c r="R17" s="2" t="str">
        <f t="shared" si="2"/>
        <v>0</v>
      </c>
      <c r="S17" s="2"/>
      <c r="T17" s="1" t="str">
        <f t="shared" si="3"/>
        <v>[0, 1],</v>
      </c>
      <c r="U17" s="2" t="str">
        <f t="shared" si="4"/>
        <v xml:space="preserve">      </v>
      </c>
      <c r="V17" s="4" t="str">
        <f t="shared" si="5"/>
        <v>'',</v>
      </c>
      <c r="W17" s="2" t="str">
        <f t="shared" si="6"/>
        <v xml:space="preserve">      </v>
      </c>
      <c r="X17" s="5" t="str">
        <f t="shared" si="7"/>
        <v>' Request to "Error" LKA 0-no Error, 1 - Error ';</v>
      </c>
      <c r="Y17" s="2"/>
      <c r="Z17" s="2"/>
      <c r="AA17" s="2"/>
      <c r="AB17" s="2"/>
      <c r="AC17" s="2"/>
    </row>
    <row r="18" spans="2:29" ht="13.35" customHeight="1" x14ac:dyDescent="0.3">
      <c r="B18" s="447"/>
      <c r="C18" s="12" t="str">
        <f t="shared" si="10"/>
        <v>DfDiagRdaErReq</v>
      </c>
      <c r="D18" s="118" t="s">
        <v>766</v>
      </c>
      <c r="E18" s="7" t="s">
        <v>789</v>
      </c>
      <c r="F18" s="10" t="s">
        <v>1775</v>
      </c>
      <c r="H18" s="3">
        <v>0</v>
      </c>
      <c r="J18" s="29">
        <v>0</v>
      </c>
      <c r="K18" s="29">
        <v>1</v>
      </c>
      <c r="L18" s="29" t="s">
        <v>1777</v>
      </c>
      <c r="M18" s="2"/>
      <c r="N18" s="10" t="s">
        <v>19</v>
      </c>
      <c r="O18" s="2" t="str">
        <f t="shared" si="1"/>
        <v>'DfDiagRdaErReq',</v>
      </c>
      <c r="P18" s="2" t="str">
        <f t="shared" si="8"/>
        <v xml:space="preserve">              </v>
      </c>
      <c r="Q18" s="2" t="str">
        <f t="shared" si="9"/>
        <v>'uint8',</v>
      </c>
      <c r="R18" s="2" t="str">
        <f t="shared" si="2"/>
        <v>0</v>
      </c>
      <c r="S18" s="2"/>
      <c r="T18" s="1" t="str">
        <f t="shared" si="3"/>
        <v>[0, 1],</v>
      </c>
      <c r="U18" s="2" t="str">
        <f t="shared" si="4"/>
        <v xml:space="preserve">      </v>
      </c>
      <c r="V18" s="4" t="str">
        <f t="shared" si="5"/>
        <v>'',</v>
      </c>
      <c r="W18" s="2" t="str">
        <f t="shared" si="6"/>
        <v xml:space="preserve">      </v>
      </c>
      <c r="X18" s="5" t="str">
        <f t="shared" si="7"/>
        <v>' Request to "Error" RDA 0-no Error, 1 - Error ';</v>
      </c>
      <c r="Y18" s="2"/>
      <c r="Z18" s="2"/>
      <c r="AA18" s="2"/>
      <c r="AB18" s="2"/>
      <c r="AC18" s="2"/>
    </row>
    <row r="19" spans="2:29" ht="13.35" customHeight="1" x14ac:dyDescent="0.3">
      <c r="B19" s="447"/>
      <c r="C19" s="12" t="str">
        <f t="shared" si="10"/>
        <v>DfDiagRctcErReq</v>
      </c>
      <c r="D19" s="118" t="s">
        <v>767</v>
      </c>
      <c r="E19" s="7" t="s">
        <v>790</v>
      </c>
      <c r="F19" s="10" t="s">
        <v>1775</v>
      </c>
      <c r="H19" s="3">
        <v>0</v>
      </c>
      <c r="J19" s="29">
        <v>0</v>
      </c>
      <c r="K19" s="29">
        <v>1</v>
      </c>
      <c r="L19" s="29" t="s">
        <v>1777</v>
      </c>
      <c r="M19" s="2"/>
      <c r="N19" s="10" t="s">
        <v>19</v>
      </c>
      <c r="O19" s="2" t="str">
        <f t="shared" si="1"/>
        <v>'DfDiagRctcErReq',</v>
      </c>
      <c r="P19" s="2" t="str">
        <f t="shared" si="8"/>
        <v xml:space="preserve">             </v>
      </c>
      <c r="Q19" s="2" t="str">
        <f t="shared" si="9"/>
        <v>'uint8',</v>
      </c>
      <c r="R19" s="2" t="str">
        <f t="shared" si="2"/>
        <v>0</v>
      </c>
      <c r="S19" s="2"/>
      <c r="T19" s="1" t="str">
        <f t="shared" si="3"/>
        <v>[0, 1],</v>
      </c>
      <c r="U19" s="2" t="str">
        <f t="shared" si="4"/>
        <v xml:space="preserve">      </v>
      </c>
      <c r="V19" s="4" t="str">
        <f t="shared" si="5"/>
        <v>'',</v>
      </c>
      <c r="W19" s="2" t="str">
        <f t="shared" si="6"/>
        <v xml:space="preserve">      </v>
      </c>
      <c r="X19" s="5" t="str">
        <f t="shared" si="7"/>
        <v>' Request to "Error" RCTC 0-no Error, 1 - Error ';</v>
      </c>
      <c r="Y19" s="2"/>
      <c r="Z19" s="2"/>
      <c r="AA19" s="2"/>
      <c r="AB19" s="2"/>
      <c r="AC19" s="2"/>
    </row>
    <row r="20" spans="2:29" ht="13.35" customHeight="1" x14ac:dyDescent="0.3">
      <c r="B20" s="447"/>
      <c r="C20" s="12" t="str">
        <f t="shared" si="10"/>
        <v>DfDiagRecErReq</v>
      </c>
      <c r="D20" s="118" t="s">
        <v>768</v>
      </c>
      <c r="E20" s="7" t="s">
        <v>791</v>
      </c>
      <c r="F20" s="10" t="s">
        <v>1775</v>
      </c>
      <c r="H20" s="3">
        <v>0</v>
      </c>
      <c r="J20" s="29">
        <v>0</v>
      </c>
      <c r="K20" s="29">
        <v>1</v>
      </c>
      <c r="L20" s="29" t="s">
        <v>1777</v>
      </c>
      <c r="M20" s="2"/>
      <c r="N20" s="10" t="s">
        <v>19</v>
      </c>
      <c r="O20" s="2" t="str">
        <f t="shared" si="1"/>
        <v>'DfDiagRecErReq',</v>
      </c>
      <c r="P20" s="2" t="str">
        <f t="shared" si="8"/>
        <v xml:space="preserve">              </v>
      </c>
      <c r="Q20" s="2" t="str">
        <f t="shared" si="9"/>
        <v>'uint8',</v>
      </c>
      <c r="R20" s="2" t="str">
        <f t="shared" si="2"/>
        <v>0</v>
      </c>
      <c r="S20" s="2"/>
      <c r="T20" s="1" t="str">
        <f t="shared" si="3"/>
        <v>[0, 1],</v>
      </c>
      <c r="U20" s="2" t="str">
        <f t="shared" si="4"/>
        <v xml:space="preserve">      </v>
      </c>
      <c r="V20" s="4" t="str">
        <f t="shared" si="5"/>
        <v>'',</v>
      </c>
      <c r="W20" s="2" t="str">
        <f t="shared" si="6"/>
        <v xml:space="preserve">      </v>
      </c>
      <c r="X20" s="5" t="str">
        <f t="shared" si="7"/>
        <v>' Request to "Error" REC 0-no Error, 1 - Error ';</v>
      </c>
      <c r="Y20" s="2"/>
      <c r="Z20" s="2"/>
      <c r="AA20" s="2"/>
      <c r="AB20" s="2"/>
      <c r="AC20" s="2"/>
    </row>
    <row r="21" spans="2:29" ht="13.35" customHeight="1" x14ac:dyDescent="0.3">
      <c r="B21" s="447"/>
      <c r="C21" s="12" t="str">
        <f t="shared" si="10"/>
        <v>DfDiagMliaErReq</v>
      </c>
      <c r="D21" s="118" t="s">
        <v>769</v>
      </c>
      <c r="E21" s="7" t="s">
        <v>792</v>
      </c>
      <c r="F21" s="10" t="s">
        <v>1775</v>
      </c>
      <c r="H21" s="3">
        <v>0</v>
      </c>
      <c r="J21" s="29">
        <v>0</v>
      </c>
      <c r="K21" s="29">
        <v>1</v>
      </c>
      <c r="L21" s="29" t="s">
        <v>1777</v>
      </c>
      <c r="M21" s="2"/>
      <c r="N21" s="10" t="s">
        <v>19</v>
      </c>
      <c r="O21" s="2" t="str">
        <f t="shared" si="1"/>
        <v>'DfDiagMliaErReq',</v>
      </c>
      <c r="P21" s="2" t="str">
        <f>REPT(" ", (31-LEN(O21)))</f>
        <v xml:space="preserve">             </v>
      </c>
      <c r="Q21" s="2" t="str">
        <f t="shared" si="9"/>
        <v>'uint8',</v>
      </c>
      <c r="R21" s="2" t="str">
        <f t="shared" si="2"/>
        <v>0</v>
      </c>
      <c r="S21" s="2"/>
      <c r="T21" s="1" t="str">
        <f t="shared" si="3"/>
        <v>[0, 1],</v>
      </c>
      <c r="U21" s="2" t="str">
        <f t="shared" si="4"/>
        <v xml:space="preserve">      </v>
      </c>
      <c r="V21" s="4" t="str">
        <f t="shared" si="5"/>
        <v>'',</v>
      </c>
      <c r="W21" s="2" t="str">
        <f t="shared" si="6"/>
        <v xml:space="preserve">      </v>
      </c>
      <c r="X21" s="5" t="str">
        <f t="shared" si="7"/>
        <v>' Request to "Error" MLIA 0-no Error, 1 - Error ';</v>
      </c>
      <c r="Y21" s="2"/>
      <c r="Z21" s="2"/>
      <c r="AA21" s="2"/>
      <c r="AB21" s="2"/>
      <c r="AC21" s="2"/>
    </row>
    <row r="22" spans="2:29" ht="13.35" customHeight="1" x14ac:dyDescent="0.3">
      <c r="B22" s="101"/>
      <c r="C22" s="12" t="str">
        <f t="shared" si="10"/>
        <v>DfDiagAfsErReq</v>
      </c>
      <c r="D22" s="118" t="s">
        <v>1335</v>
      </c>
      <c r="E22" s="7" t="s">
        <v>1336</v>
      </c>
      <c r="F22" s="10" t="s">
        <v>1775</v>
      </c>
      <c r="H22" s="3">
        <v>0</v>
      </c>
      <c r="J22" s="29">
        <v>0</v>
      </c>
      <c r="K22" s="29">
        <v>1</v>
      </c>
      <c r="L22" s="29" t="s">
        <v>1777</v>
      </c>
      <c r="M22" s="2"/>
      <c r="N22" s="10" t="s">
        <v>19</v>
      </c>
      <c r="O22" s="2" t="str">
        <f t="shared" si="1"/>
        <v>'DfDiagAfsErReq',</v>
      </c>
      <c r="P22" s="2" t="str">
        <f t="shared" ref="P22:P23" si="11">REPT(" ", (31-LEN(O22)))</f>
        <v xml:space="preserve">              </v>
      </c>
      <c r="Q22" s="2" t="str">
        <f t="shared" si="9"/>
        <v>'uint8',</v>
      </c>
      <c r="R22" s="2" t="str">
        <f t="shared" si="2"/>
        <v>0</v>
      </c>
      <c r="S22" s="2"/>
      <c r="T22" s="1" t="str">
        <f t="shared" si="3"/>
        <v>[0, 1],</v>
      </c>
      <c r="U22" s="2" t="str">
        <f t="shared" si="4"/>
        <v xml:space="preserve">      </v>
      </c>
      <c r="V22" s="4" t="str">
        <f t="shared" si="5"/>
        <v>'',</v>
      </c>
      <c r="W22" s="2" t="str">
        <f t="shared" si="6"/>
        <v xml:space="preserve">      </v>
      </c>
      <c r="X22" s="5" t="str">
        <f t="shared" si="7"/>
        <v>' Request to "Error" AFS 0-no Error, 1 - Error ';</v>
      </c>
      <c r="Y22" s="2"/>
      <c r="Z22" s="2"/>
      <c r="AA22" s="2"/>
      <c r="AB22" s="2"/>
      <c r="AC22" s="2"/>
    </row>
    <row r="23" spans="2:29" ht="13.35" customHeight="1" x14ac:dyDescent="0.3">
      <c r="B23" s="101"/>
      <c r="C23" s="12" t="str">
        <f t="shared" si="10"/>
        <v>DfDiagVisualErReq</v>
      </c>
      <c r="D23" s="118" t="s">
        <v>1326</v>
      </c>
      <c r="E23" s="7" t="s">
        <v>1337</v>
      </c>
      <c r="F23" s="10" t="s">
        <v>1775</v>
      </c>
      <c r="H23" s="3">
        <v>0</v>
      </c>
      <c r="J23" s="29">
        <v>0</v>
      </c>
      <c r="K23" s="29">
        <v>1</v>
      </c>
      <c r="L23" s="29" t="s">
        <v>1777</v>
      </c>
      <c r="M23" s="2"/>
      <c r="N23" s="10" t="s">
        <v>19</v>
      </c>
      <c r="O23" s="2" t="str">
        <f t="shared" si="1"/>
        <v>'DfDiagVisualErReq',</v>
      </c>
      <c r="P23" s="2" t="str">
        <f t="shared" si="11"/>
        <v xml:space="preserve">           </v>
      </c>
      <c r="Q23" s="2" t="str">
        <f t="shared" si="9"/>
        <v>'uint8',</v>
      </c>
      <c r="R23" s="2" t="str">
        <f t="shared" si="2"/>
        <v>0</v>
      </c>
      <c r="S23" s="2"/>
      <c r="T23" s="1" t="str">
        <f t="shared" si="3"/>
        <v>[0, 1],</v>
      </c>
      <c r="U23" s="2" t="str">
        <f t="shared" si="4"/>
        <v xml:space="preserve">      </v>
      </c>
      <c r="V23" s="4" t="str">
        <f t="shared" si="5"/>
        <v>'',</v>
      </c>
      <c r="W23" s="2" t="str">
        <f t="shared" si="6"/>
        <v xml:space="preserve">      </v>
      </c>
      <c r="X23" s="5" t="str">
        <f t="shared" si="7"/>
        <v>' Request to "Error"Visual 0-no Error, 1 - Error ';</v>
      </c>
      <c r="Y23" s="2"/>
      <c r="Z23" s="2"/>
      <c r="AA23" s="2"/>
      <c r="AB23" s="2"/>
      <c r="AC23" s="2"/>
    </row>
    <row r="24" spans="2:29" s="8" customFormat="1" ht="13.35" customHeight="1" x14ac:dyDescent="0.3">
      <c r="B24" s="128"/>
      <c r="C24" s="142" t="str">
        <f t="shared" si="10"/>
        <v>DfDiagкакой сигнал при выкл.смотреть</v>
      </c>
      <c r="D24" s="143" t="s">
        <v>1347</v>
      </c>
      <c r="E24" s="7"/>
      <c r="F24" s="1"/>
      <c r="J24" s="99"/>
      <c r="K24" s="99"/>
      <c r="L24" s="100"/>
      <c r="M24" s="1"/>
      <c r="N24" s="1"/>
      <c r="O24" s="1" t="e">
        <f>"    %"&amp;#REF!</f>
        <v>#REF!</v>
      </c>
      <c r="P24" s="1"/>
      <c r="Q24" s="2"/>
      <c r="R24" s="1"/>
      <c r="S24" s="1"/>
      <c r="T24" s="1"/>
      <c r="U24" s="1"/>
      <c r="V24" s="13"/>
      <c r="W24" s="1"/>
      <c r="X24" s="6"/>
      <c r="Y24" s="1"/>
      <c r="Z24" s="1"/>
      <c r="AA24" s="1"/>
      <c r="AB24" s="1"/>
      <c r="AC24" s="1"/>
    </row>
    <row r="25" spans="2:29" s="8" customFormat="1" ht="13.35" customHeight="1" x14ac:dyDescent="0.3">
      <c r="B25" s="445"/>
      <c r="C25" s="12" t="s">
        <v>1348</v>
      </c>
      <c r="D25" s="12" t="s">
        <v>1034</v>
      </c>
      <c r="E25" s="7" t="s">
        <v>2633</v>
      </c>
      <c r="F25" s="10" t="s">
        <v>1775</v>
      </c>
      <c r="G25" s="2"/>
      <c r="H25" s="2">
        <v>1</v>
      </c>
      <c r="I25" s="2"/>
      <c r="J25" s="29">
        <v>0</v>
      </c>
      <c r="K25" s="29">
        <v>3</v>
      </c>
      <c r="L25" s="29" t="s">
        <v>1777</v>
      </c>
      <c r="M25" s="2"/>
      <c r="N25" s="10" t="s">
        <v>19</v>
      </c>
      <c r="O25" s="1" t="str">
        <f t="shared" ref="O25:O55" si="12">"'"&amp;C25&amp;"'"&amp;","</f>
        <v>'DfMemFiuCcType',</v>
      </c>
      <c r="P25" s="1" t="str">
        <f t="shared" ref="P25:P94" si="13">REPT(" ", (31-LEN(O25)))</f>
        <v xml:space="preserve">              </v>
      </c>
      <c r="Q25" s="2" t="str">
        <f t="shared" si="9"/>
        <v>'uint8',</v>
      </c>
      <c r="R25" s="2" t="str">
        <f t="shared" ref="R25:R55" si="14">"0"</f>
        <v>0</v>
      </c>
      <c r="S25" s="1"/>
      <c r="T25" s="1" t="str">
        <f t="shared" ref="T25:T55" si="15">"["&amp;J25&amp;", "&amp;LEFT(K25,7)&amp;"]"&amp;","</f>
        <v>[0, 3],</v>
      </c>
      <c r="U25" s="1" t="str">
        <f t="shared" ref="U25:U94" si="16">REPT(" ", (13-LEN(T25)))</f>
        <v xml:space="preserve">      </v>
      </c>
      <c r="V25" s="4" t="str">
        <f t="shared" ref="V25:V55" si="17">IF(L25="[]","''",(IF(L25="-","''",L25)))&amp;","</f>
        <v>'',</v>
      </c>
      <c r="W25" s="1" t="str">
        <f t="shared" ref="W25:W94" si="18">REPT(" ", (9-LEN(V25)))</f>
        <v xml:space="preserve">      </v>
      </c>
      <c r="X25" s="5" t="str">
        <f t="shared" ref="X25:X55" si="19">"'"&amp;IF(E25="[]","-"," "&amp;(CLEAN(E25))&amp;" ")&amp;"'"&amp;";"</f>
        <v>' Type of СС 0x0 -  Off 0x1 -  CC   0x2 - ACC   0x3 - LIM ';</v>
      </c>
      <c r="Y25" s="1"/>
      <c r="Z25" s="1"/>
      <c r="AA25" s="452"/>
      <c r="AB25" s="1"/>
      <c r="AC25" s="1"/>
    </row>
    <row r="26" spans="2:29" s="8" customFormat="1" ht="13.35" customHeight="1" x14ac:dyDescent="0.3">
      <c r="B26" s="445"/>
      <c r="C26" s="12" t="s">
        <v>1583</v>
      </c>
      <c r="D26" s="12" t="s">
        <v>1035</v>
      </c>
      <c r="E26" s="7" t="s">
        <v>675</v>
      </c>
      <c r="F26" s="10" t="s">
        <v>1775</v>
      </c>
      <c r="G26" s="2"/>
      <c r="H26" s="2">
        <v>1</v>
      </c>
      <c r="I26" s="2"/>
      <c r="J26" s="29">
        <v>0</v>
      </c>
      <c r="K26" s="29" t="s">
        <v>207</v>
      </c>
      <c r="L26" s="29" t="s">
        <v>1777</v>
      </c>
      <c r="M26" s="2"/>
      <c r="N26" s="10" t="s">
        <v>19</v>
      </c>
      <c r="O26" s="1" t="str">
        <f t="shared" si="12"/>
        <v>'DfMemFiuCcMode',</v>
      </c>
      <c r="P26" s="1" t="str">
        <f t="shared" si="13"/>
        <v xml:space="preserve">              </v>
      </c>
      <c r="Q26" s="2" t="str">
        <f t="shared" si="9"/>
        <v>'uint8',</v>
      </c>
      <c r="R26" s="2" t="str">
        <f t="shared" si="14"/>
        <v>0</v>
      </c>
      <c r="S26" s="1"/>
      <c r="T26" s="1" t="str">
        <f t="shared" si="15"/>
        <v>[0, 1],</v>
      </c>
      <c r="U26" s="1" t="str">
        <f t="shared" si="16"/>
        <v xml:space="preserve">      </v>
      </c>
      <c r="V26" s="4" t="str">
        <f t="shared" si="17"/>
        <v>'',</v>
      </c>
      <c r="W26" s="1" t="str">
        <f t="shared" si="18"/>
        <v xml:space="preserve">      </v>
      </c>
      <c r="X26" s="5" t="str">
        <f t="shared" si="19"/>
        <v>' Dynamics of СС  0x0 - Auto mode  0x1 - Comfort mode  0x2 - Dynamic mode ';</v>
      </c>
      <c r="Y26" s="1"/>
      <c r="Z26" s="1"/>
      <c r="AA26" s="452"/>
      <c r="AB26" s="1"/>
      <c r="AC26" s="1"/>
    </row>
    <row r="27" spans="2:29" s="8" customFormat="1" ht="13.35" customHeight="1" x14ac:dyDescent="0.3">
      <c r="B27" s="445"/>
      <c r="C27" s="12" t="s">
        <v>1349</v>
      </c>
      <c r="D27" s="12" t="s">
        <v>1036</v>
      </c>
      <c r="E27" s="7" t="s">
        <v>676</v>
      </c>
      <c r="F27" s="10" t="s">
        <v>1775</v>
      </c>
      <c r="G27" s="2"/>
      <c r="H27" s="2">
        <v>1</v>
      </c>
      <c r="I27" s="2"/>
      <c r="J27" s="29">
        <v>0</v>
      </c>
      <c r="K27" s="29" t="s">
        <v>207</v>
      </c>
      <c r="L27" s="29" t="s">
        <v>1777</v>
      </c>
      <c r="M27" s="2"/>
      <c r="N27" s="10" t="s">
        <v>19</v>
      </c>
      <c r="O27" s="1" t="str">
        <f t="shared" si="12"/>
        <v>'DfMemFiuCcSpdCorrect',</v>
      </c>
      <c r="P27" s="1" t="str">
        <f t="shared" si="13"/>
        <v xml:space="preserve">        </v>
      </c>
      <c r="Q27" s="2" t="str">
        <f t="shared" si="9"/>
        <v>'uint8',</v>
      </c>
      <c r="R27" s="2" t="str">
        <f t="shared" si="14"/>
        <v>0</v>
      </c>
      <c r="S27" s="1"/>
      <c r="T27" s="1" t="str">
        <f t="shared" si="15"/>
        <v>[0, 1],</v>
      </c>
      <c r="U27" s="1" t="str">
        <f t="shared" si="16"/>
        <v xml:space="preserve">      </v>
      </c>
      <c r="V27" s="4" t="str">
        <f t="shared" si="17"/>
        <v>'',</v>
      </c>
      <c r="W27" s="1" t="str">
        <f t="shared" si="18"/>
        <v xml:space="preserve">      </v>
      </c>
      <c r="X27" s="5" t="str">
        <f t="shared" si="19"/>
        <v>' Change of speed in a turn  0x0 - Off  0x1 - On ';</v>
      </c>
      <c r="Y27" s="1"/>
      <c r="Z27" s="1"/>
      <c r="AA27" s="452"/>
      <c r="AB27" s="1"/>
      <c r="AC27" s="1"/>
    </row>
    <row r="28" spans="2:29" s="8" customFormat="1" ht="13.35" customHeight="1" x14ac:dyDescent="0.3">
      <c r="B28" s="445"/>
      <c r="C28" s="12" t="s">
        <v>1350</v>
      </c>
      <c r="D28" s="12" t="s">
        <v>1037</v>
      </c>
      <c r="E28" s="7" t="s">
        <v>677</v>
      </c>
      <c r="F28" s="10" t="s">
        <v>1775</v>
      </c>
      <c r="G28" s="2"/>
      <c r="H28" s="2">
        <v>1</v>
      </c>
      <c r="I28" s="2"/>
      <c r="J28" s="29">
        <v>0</v>
      </c>
      <c r="K28" s="29" t="s">
        <v>207</v>
      </c>
      <c r="L28" s="29" t="s">
        <v>1777</v>
      </c>
      <c r="M28" s="2"/>
      <c r="N28" s="10" t="s">
        <v>19</v>
      </c>
      <c r="O28" s="1" t="str">
        <f t="shared" si="12"/>
        <v>'DfMemFiuAslaStat',</v>
      </c>
      <c r="P28" s="1" t="str">
        <f t="shared" si="13"/>
        <v xml:space="preserve">            </v>
      </c>
      <c r="Q28" s="2" t="str">
        <f t="shared" si="9"/>
        <v>'uint8',</v>
      </c>
      <c r="R28" s="2" t="str">
        <f t="shared" si="14"/>
        <v>0</v>
      </c>
      <c r="S28" s="1"/>
      <c r="T28" s="1" t="str">
        <f t="shared" si="15"/>
        <v>[0, 1],</v>
      </c>
      <c r="U28" s="1" t="str">
        <f t="shared" si="16"/>
        <v xml:space="preserve">      </v>
      </c>
      <c r="V28" s="4" t="str">
        <f t="shared" si="17"/>
        <v>'',</v>
      </c>
      <c r="W28" s="1" t="str">
        <f t="shared" si="18"/>
        <v xml:space="preserve">      </v>
      </c>
      <c r="X28" s="5" t="str">
        <f t="shared" si="19"/>
        <v>' Status of ASLA 0x0 -Off   0x1 - On ';</v>
      </c>
      <c r="Y28" s="1"/>
      <c r="Z28" s="1"/>
      <c r="AA28" s="452"/>
      <c r="AB28" s="1"/>
      <c r="AC28" s="1"/>
    </row>
    <row r="29" spans="2:29" s="8" customFormat="1" ht="13.35" customHeight="1" x14ac:dyDescent="0.3">
      <c r="B29" s="445"/>
      <c r="C29" s="12" t="s">
        <v>1584</v>
      </c>
      <c r="D29" s="12" t="s">
        <v>1038</v>
      </c>
      <c r="E29" s="7" t="s">
        <v>678</v>
      </c>
      <c r="F29" s="10" t="s">
        <v>1775</v>
      </c>
      <c r="G29" s="2"/>
      <c r="H29" s="2">
        <v>0</v>
      </c>
      <c r="I29" s="2"/>
      <c r="J29" s="29">
        <v>0</v>
      </c>
      <c r="K29" s="29">
        <v>60</v>
      </c>
      <c r="L29" s="29" t="s">
        <v>1777</v>
      </c>
      <c r="M29" s="2"/>
      <c r="N29" s="10" t="s">
        <v>19</v>
      </c>
      <c r="O29" s="1" t="str">
        <f t="shared" si="12"/>
        <v>'DfMemFiuAslaOver',</v>
      </c>
      <c r="P29" s="1" t="str">
        <f t="shared" si="13"/>
        <v xml:space="preserve">            </v>
      </c>
      <c r="Q29" s="2" t="str">
        <f t="shared" si="9"/>
        <v>'uint8',</v>
      </c>
      <c r="R29" s="2" t="str">
        <f t="shared" si="14"/>
        <v>0</v>
      </c>
      <c r="S29" s="1"/>
      <c r="T29" s="1" t="str">
        <f t="shared" si="15"/>
        <v>[0, 60],</v>
      </c>
      <c r="U29" s="1" t="str">
        <f t="shared" si="16"/>
        <v xml:space="preserve">     </v>
      </c>
      <c r="V29" s="4" t="str">
        <f t="shared" si="17"/>
        <v>'',</v>
      </c>
      <c r="W29" s="1" t="str">
        <f t="shared" si="18"/>
        <v xml:space="preserve">      </v>
      </c>
      <c r="X29" s="5" t="str">
        <f t="shared" si="19"/>
        <v>' Overtaking speed 0x0 - 0 kmh   0x1  - 1 kmh  ...0x3C -  60 kmh  ';</v>
      </c>
      <c r="Y29" s="1"/>
      <c r="Z29" s="1"/>
      <c r="AA29" s="452"/>
      <c r="AB29" s="1"/>
      <c r="AC29" s="1"/>
    </row>
    <row r="30" spans="2:29" s="8" customFormat="1" ht="13.35" customHeight="1" x14ac:dyDescent="0.3">
      <c r="B30" s="445"/>
      <c r="C30" s="12" t="s">
        <v>1351</v>
      </c>
      <c r="D30" s="12" t="s">
        <v>1039</v>
      </c>
      <c r="E30" s="7" t="s">
        <v>679</v>
      </c>
      <c r="F30" s="10" t="s">
        <v>1775</v>
      </c>
      <c r="G30" s="2"/>
      <c r="H30" s="2">
        <v>1</v>
      </c>
      <c r="I30" s="2"/>
      <c r="J30" s="29">
        <v>0</v>
      </c>
      <c r="K30" s="29" t="s">
        <v>207</v>
      </c>
      <c r="L30" s="29" t="s">
        <v>1777</v>
      </c>
      <c r="M30" s="2"/>
      <c r="N30" s="10" t="s">
        <v>19</v>
      </c>
      <c r="O30" s="1" t="str">
        <f t="shared" si="12"/>
        <v>'DfMemFiuLkaStat',</v>
      </c>
      <c r="P30" s="1" t="str">
        <f t="shared" si="13"/>
        <v xml:space="preserve">             </v>
      </c>
      <c r="Q30" s="2" t="str">
        <f t="shared" si="9"/>
        <v>'uint8',</v>
      </c>
      <c r="R30" s="2" t="str">
        <f t="shared" si="14"/>
        <v>0</v>
      </c>
      <c r="S30" s="1"/>
      <c r="T30" s="1" t="str">
        <f t="shared" si="15"/>
        <v>[0, 1],</v>
      </c>
      <c r="U30" s="1" t="str">
        <f t="shared" si="16"/>
        <v xml:space="preserve">      </v>
      </c>
      <c r="V30" s="4" t="str">
        <f t="shared" si="17"/>
        <v>'',</v>
      </c>
      <c r="W30" s="1" t="str">
        <f t="shared" si="18"/>
        <v xml:space="preserve">      </v>
      </c>
      <c r="X30" s="5" t="str">
        <f t="shared" si="19"/>
        <v>' Status of LKA 0x0 - Off 0x1 - On ';</v>
      </c>
      <c r="Y30" s="1"/>
      <c r="Z30" s="1"/>
      <c r="AA30" s="452"/>
      <c r="AB30" s="1"/>
      <c r="AC30" s="1"/>
    </row>
    <row r="31" spans="2:29" s="8" customFormat="1" ht="13.35" customHeight="1" x14ac:dyDescent="0.3">
      <c r="B31" s="445"/>
      <c r="C31" s="12" t="s">
        <v>1352</v>
      </c>
      <c r="D31" s="12" t="s">
        <v>1040</v>
      </c>
      <c r="E31" s="7" t="s">
        <v>680</v>
      </c>
      <c r="F31" s="10" t="s">
        <v>1775</v>
      </c>
      <c r="G31" s="2"/>
      <c r="H31" s="2">
        <v>1</v>
      </c>
      <c r="I31" s="2"/>
      <c r="J31" s="29">
        <v>0</v>
      </c>
      <c r="K31" s="29" t="s">
        <v>207</v>
      </c>
      <c r="L31" s="29" t="s">
        <v>1777</v>
      </c>
      <c r="M31" s="2"/>
      <c r="N31" s="10" t="s">
        <v>19</v>
      </c>
      <c r="O31" s="1" t="str">
        <f t="shared" si="12"/>
        <v>'DfMemFiuFcwStat',</v>
      </c>
      <c r="P31" s="1" t="str">
        <f t="shared" si="13"/>
        <v xml:space="preserve">             </v>
      </c>
      <c r="Q31" s="2" t="str">
        <f t="shared" si="9"/>
        <v>'uint8',</v>
      </c>
      <c r="R31" s="2" t="str">
        <f t="shared" si="14"/>
        <v>0</v>
      </c>
      <c r="S31" s="1"/>
      <c r="T31" s="1" t="str">
        <f t="shared" si="15"/>
        <v>[0, 1],</v>
      </c>
      <c r="U31" s="1" t="str">
        <f t="shared" si="16"/>
        <v xml:space="preserve">      </v>
      </c>
      <c r="V31" s="4" t="str">
        <f t="shared" si="17"/>
        <v>'',</v>
      </c>
      <c r="W31" s="1" t="str">
        <f t="shared" si="18"/>
        <v xml:space="preserve">      </v>
      </c>
      <c r="X31" s="5" t="str">
        <f t="shared" si="19"/>
        <v>' Status of FCW 0x0 - Off  0x1 - On ';</v>
      </c>
      <c r="Y31" s="1"/>
      <c r="Z31" s="1"/>
      <c r="AA31" s="452"/>
      <c r="AB31" s="1"/>
      <c r="AC31" s="1"/>
    </row>
    <row r="32" spans="2:29" s="8" customFormat="1" ht="13.35" customHeight="1" x14ac:dyDescent="0.3">
      <c r="B32" s="445"/>
      <c r="C32" s="12" t="s">
        <v>1353</v>
      </c>
      <c r="D32" s="12" t="s">
        <v>1041</v>
      </c>
      <c r="E32" s="7" t="s">
        <v>681</v>
      </c>
      <c r="F32" s="10" t="s">
        <v>1775</v>
      </c>
      <c r="G32" s="2"/>
      <c r="H32" s="2">
        <v>1</v>
      </c>
      <c r="I32" s="2"/>
      <c r="J32" s="29">
        <v>0</v>
      </c>
      <c r="K32" s="29" t="s">
        <v>253</v>
      </c>
      <c r="L32" s="29" t="s">
        <v>1777</v>
      </c>
      <c r="M32" s="2"/>
      <c r="N32" s="10" t="s">
        <v>19</v>
      </c>
      <c r="O32" s="1" t="str">
        <f t="shared" si="12"/>
        <v>'DfMemFiuFcwMode',</v>
      </c>
      <c r="P32" s="1" t="str">
        <f t="shared" si="13"/>
        <v xml:space="preserve">             </v>
      </c>
      <c r="Q32" s="2" t="str">
        <f t="shared" si="9"/>
        <v>'uint8',</v>
      </c>
      <c r="R32" s="2" t="str">
        <f t="shared" si="14"/>
        <v>0</v>
      </c>
      <c r="S32" s="1"/>
      <c r="T32" s="1" t="str">
        <f t="shared" si="15"/>
        <v>[0, 2],</v>
      </c>
      <c r="U32" s="1" t="str">
        <f t="shared" si="16"/>
        <v xml:space="preserve">      </v>
      </c>
      <c r="V32" s="4" t="str">
        <f t="shared" si="17"/>
        <v>'',</v>
      </c>
      <c r="W32" s="1" t="str">
        <f t="shared" si="18"/>
        <v xml:space="preserve">      </v>
      </c>
      <c r="X32" s="5" t="str">
        <f t="shared" si="19"/>
        <v>' Mode of FCW 0x0 - Early mode 0x1 - Normal mode  0x2 - Late mode ';</v>
      </c>
      <c r="Y32" s="1"/>
      <c r="Z32" s="1"/>
      <c r="AA32" s="452"/>
      <c r="AB32" s="1"/>
      <c r="AC32" s="1"/>
    </row>
    <row r="33" spans="2:29" s="8" customFormat="1" ht="13.35" customHeight="1" x14ac:dyDescent="0.3">
      <c r="B33" s="445"/>
      <c r="C33" s="12" t="s">
        <v>1354</v>
      </c>
      <c r="D33" s="12" t="s">
        <v>1042</v>
      </c>
      <c r="E33" s="7" t="s">
        <v>682</v>
      </c>
      <c r="F33" s="10" t="s">
        <v>1775</v>
      </c>
      <c r="G33" s="2"/>
      <c r="H33" s="2">
        <v>1</v>
      </c>
      <c r="I33" s="2"/>
      <c r="J33" s="29">
        <v>0</v>
      </c>
      <c r="K33" s="29" t="s">
        <v>207</v>
      </c>
      <c r="L33" s="29" t="s">
        <v>1777</v>
      </c>
      <c r="M33" s="2"/>
      <c r="N33" s="10" t="s">
        <v>19</v>
      </c>
      <c r="O33" s="1" t="str">
        <f t="shared" si="12"/>
        <v>'DfMemFiuFcwVibration',</v>
      </c>
      <c r="P33" s="1" t="str">
        <f t="shared" si="13"/>
        <v xml:space="preserve">        </v>
      </c>
      <c r="Q33" s="2" t="str">
        <f t="shared" si="9"/>
        <v>'uint8',</v>
      </c>
      <c r="R33" s="2" t="str">
        <f t="shared" si="14"/>
        <v>0</v>
      </c>
      <c r="S33" s="1"/>
      <c r="T33" s="1" t="str">
        <f t="shared" si="15"/>
        <v>[0, 1],</v>
      </c>
      <c r="U33" s="1" t="str">
        <f t="shared" si="16"/>
        <v xml:space="preserve">      </v>
      </c>
      <c r="V33" s="4" t="str">
        <f t="shared" si="17"/>
        <v>'',</v>
      </c>
      <c r="W33" s="1" t="str">
        <f t="shared" si="18"/>
        <v xml:space="preserve">      </v>
      </c>
      <c r="X33" s="5" t="str">
        <f t="shared" si="19"/>
        <v>' Vibration on steering wheel when FCW is warningReq 0x0 - OFF  0x1 - ON ';</v>
      </c>
      <c r="Y33" s="1"/>
      <c r="Z33" s="1"/>
      <c r="AA33" s="452"/>
      <c r="AB33" s="1"/>
      <c r="AC33" s="1"/>
    </row>
    <row r="34" spans="2:29" s="8" customFormat="1" ht="13.35" customHeight="1" x14ac:dyDescent="0.3">
      <c r="B34" s="445"/>
      <c r="C34" s="12" t="s">
        <v>1355</v>
      </c>
      <c r="D34" s="12" t="s">
        <v>1043</v>
      </c>
      <c r="E34" s="7" t="s">
        <v>683</v>
      </c>
      <c r="F34" s="10" t="s">
        <v>1775</v>
      </c>
      <c r="G34" s="2"/>
      <c r="H34" s="2">
        <v>1</v>
      </c>
      <c r="I34" s="2"/>
      <c r="J34" s="29">
        <v>0</v>
      </c>
      <c r="K34" s="29">
        <v>1</v>
      </c>
      <c r="L34" s="29" t="s">
        <v>1777</v>
      </c>
      <c r="M34" s="2"/>
      <c r="N34" s="10" t="s">
        <v>19</v>
      </c>
      <c r="O34" s="1" t="str">
        <f t="shared" si="12"/>
        <v>'DfMemFiuAebStat',</v>
      </c>
      <c r="P34" s="1" t="str">
        <f t="shared" si="13"/>
        <v xml:space="preserve">             </v>
      </c>
      <c r="Q34" s="2" t="str">
        <f t="shared" si="9"/>
        <v>'uint8',</v>
      </c>
      <c r="R34" s="2" t="str">
        <f t="shared" si="14"/>
        <v>0</v>
      </c>
      <c r="S34" s="1"/>
      <c r="T34" s="1" t="str">
        <f t="shared" si="15"/>
        <v>[0, 1],</v>
      </c>
      <c r="U34" s="1" t="str">
        <f t="shared" si="16"/>
        <v xml:space="preserve">      </v>
      </c>
      <c r="V34" s="4" t="str">
        <f t="shared" si="17"/>
        <v>'',</v>
      </c>
      <c r="W34" s="1" t="str">
        <f t="shared" si="18"/>
        <v xml:space="preserve">      </v>
      </c>
      <c r="X34" s="5" t="str">
        <f t="shared" si="19"/>
        <v>' Status of AEB 0x0 - OFF  0x1 - ON ';</v>
      </c>
      <c r="Y34" s="1"/>
      <c r="Z34" s="1"/>
      <c r="AA34" s="452"/>
      <c r="AB34" s="1"/>
      <c r="AC34" s="1"/>
    </row>
    <row r="35" spans="2:29" s="8" customFormat="1" ht="13.35" customHeight="1" x14ac:dyDescent="0.3">
      <c r="B35" s="445"/>
      <c r="C35" s="12" t="s">
        <v>1356</v>
      </c>
      <c r="D35" s="12" t="s">
        <v>1044</v>
      </c>
      <c r="E35" s="7" t="s">
        <v>684</v>
      </c>
      <c r="F35" s="10" t="s">
        <v>1775</v>
      </c>
      <c r="G35" s="2"/>
      <c r="H35" s="2">
        <v>1</v>
      </c>
      <c r="I35" s="2"/>
      <c r="J35" s="29">
        <v>0</v>
      </c>
      <c r="K35" s="29" t="s">
        <v>207</v>
      </c>
      <c r="L35" s="29" t="s">
        <v>1777</v>
      </c>
      <c r="M35" s="2"/>
      <c r="N35" s="10" t="s">
        <v>19</v>
      </c>
      <c r="O35" s="1" t="str">
        <f t="shared" si="12"/>
        <v>'DfMemFiuLccStat',</v>
      </c>
      <c r="P35" s="1" t="str">
        <f t="shared" si="13"/>
        <v xml:space="preserve">             </v>
      </c>
      <c r="Q35" s="2" t="str">
        <f t="shared" si="9"/>
        <v>'uint8',</v>
      </c>
      <c r="R35" s="2" t="str">
        <f t="shared" si="14"/>
        <v>0</v>
      </c>
      <c r="S35" s="1"/>
      <c r="T35" s="1" t="str">
        <f t="shared" si="15"/>
        <v>[0, 1],</v>
      </c>
      <c r="U35" s="1" t="str">
        <f t="shared" si="16"/>
        <v xml:space="preserve">      </v>
      </c>
      <c r="V35" s="4" t="str">
        <f t="shared" si="17"/>
        <v>'',</v>
      </c>
      <c r="W35" s="1" t="str">
        <f t="shared" si="18"/>
        <v xml:space="preserve">      </v>
      </c>
      <c r="X35" s="5" t="str">
        <f t="shared" si="19"/>
        <v>' Status of LCC 0x0 - OFF  0x1 - ON ';</v>
      </c>
      <c r="Y35" s="1"/>
      <c r="Z35" s="1"/>
      <c r="AA35" s="452"/>
      <c r="AB35" s="1"/>
      <c r="AC35" s="1"/>
    </row>
    <row r="36" spans="2:29" s="8" customFormat="1" ht="13.35" customHeight="1" x14ac:dyDescent="0.3">
      <c r="B36" s="445"/>
      <c r="C36" s="12" t="s">
        <v>1357</v>
      </c>
      <c r="D36" s="12" t="s">
        <v>1045</v>
      </c>
      <c r="E36" s="7" t="s">
        <v>685</v>
      </c>
      <c r="F36" s="10" t="s">
        <v>1775</v>
      </c>
      <c r="G36" s="2"/>
      <c r="H36" s="2">
        <v>1</v>
      </c>
      <c r="I36" s="2"/>
      <c r="J36" s="29">
        <v>0</v>
      </c>
      <c r="K36" s="29" t="s">
        <v>253</v>
      </c>
      <c r="L36" s="29" t="s">
        <v>1777</v>
      </c>
      <c r="M36" s="2"/>
      <c r="N36" s="10" t="s">
        <v>19</v>
      </c>
      <c r="O36" s="1" t="str">
        <f t="shared" si="12"/>
        <v>'DfMemFiuLccMode',</v>
      </c>
      <c r="P36" s="1" t="str">
        <f t="shared" si="13"/>
        <v xml:space="preserve">             </v>
      </c>
      <c r="Q36" s="2" t="str">
        <f t="shared" si="9"/>
        <v>'uint8',</v>
      </c>
      <c r="R36" s="2" t="str">
        <f t="shared" si="14"/>
        <v>0</v>
      </c>
      <c r="S36" s="1"/>
      <c r="T36" s="1" t="str">
        <f t="shared" si="15"/>
        <v>[0, 2],</v>
      </c>
      <c r="U36" s="1" t="str">
        <f t="shared" si="16"/>
        <v xml:space="preserve">      </v>
      </c>
      <c r="V36" s="4" t="str">
        <f t="shared" si="17"/>
        <v>'',</v>
      </c>
      <c r="W36" s="1" t="str">
        <f t="shared" si="18"/>
        <v xml:space="preserve">      </v>
      </c>
      <c r="X36" s="5" t="str">
        <f t="shared" si="19"/>
        <v>' Mode of LCC 0x0 - Early mode  0x1 - Normal mode  0x2 - Late mode ';</v>
      </c>
      <c r="Y36" s="1"/>
      <c r="Z36" s="1"/>
      <c r="AA36" s="452"/>
      <c r="AB36" s="1"/>
      <c r="AC36" s="1"/>
    </row>
    <row r="37" spans="2:29" s="8" customFormat="1" ht="13.35" customHeight="1" x14ac:dyDescent="0.3">
      <c r="B37" s="445"/>
      <c r="C37" s="12" t="s">
        <v>1358</v>
      </c>
      <c r="D37" s="12" t="s">
        <v>1046</v>
      </c>
      <c r="E37" s="7" t="s">
        <v>686</v>
      </c>
      <c r="F37" s="10" t="s">
        <v>1775</v>
      </c>
      <c r="G37" s="2"/>
      <c r="H37" s="2">
        <v>1</v>
      </c>
      <c r="I37" s="2"/>
      <c r="J37" s="29">
        <v>0</v>
      </c>
      <c r="K37" s="29" t="s">
        <v>207</v>
      </c>
      <c r="L37" s="29" t="s">
        <v>1777</v>
      </c>
      <c r="M37" s="2"/>
      <c r="N37" s="10" t="s">
        <v>19</v>
      </c>
      <c r="O37" s="1" t="str">
        <f t="shared" si="12"/>
        <v>'DfMemFiuLccVibration',</v>
      </c>
      <c r="P37" s="1" t="str">
        <f t="shared" si="13"/>
        <v xml:space="preserve">        </v>
      </c>
      <c r="Q37" s="2" t="str">
        <f t="shared" si="9"/>
        <v>'uint8',</v>
      </c>
      <c r="R37" s="2" t="str">
        <f t="shared" si="14"/>
        <v>0</v>
      </c>
      <c r="S37" s="1"/>
      <c r="T37" s="1" t="str">
        <f t="shared" si="15"/>
        <v>[0, 1],</v>
      </c>
      <c r="U37" s="1" t="str">
        <f t="shared" si="16"/>
        <v xml:space="preserve">      </v>
      </c>
      <c r="V37" s="4" t="str">
        <f t="shared" si="17"/>
        <v>'',</v>
      </c>
      <c r="W37" s="1" t="str">
        <f t="shared" si="18"/>
        <v xml:space="preserve">      </v>
      </c>
      <c r="X37" s="5" t="str">
        <f t="shared" si="19"/>
        <v>' Vibration on steering wheel when LCC is warningReq 0x0 - OFF  0x1 - ON ';</v>
      </c>
      <c r="Y37" s="1"/>
      <c r="Z37" s="1"/>
      <c r="AA37" s="452"/>
      <c r="AB37" s="1"/>
      <c r="AC37" s="1"/>
    </row>
    <row r="38" spans="2:29" s="8" customFormat="1" ht="13.35" customHeight="1" x14ac:dyDescent="0.3">
      <c r="B38" s="445"/>
      <c r="C38" s="12" t="s">
        <v>1359</v>
      </c>
      <c r="D38" s="12" t="s">
        <v>1047</v>
      </c>
      <c r="E38" s="7" t="s">
        <v>687</v>
      </c>
      <c r="F38" s="10" t="s">
        <v>1775</v>
      </c>
      <c r="G38" s="2"/>
      <c r="H38" s="2">
        <v>1</v>
      </c>
      <c r="I38" s="2"/>
      <c r="J38" s="29">
        <v>0</v>
      </c>
      <c r="K38" s="29" t="s">
        <v>207</v>
      </c>
      <c r="L38" s="29" t="s">
        <v>1777</v>
      </c>
      <c r="M38" s="2"/>
      <c r="N38" s="10" t="s">
        <v>19</v>
      </c>
      <c r="O38" s="1" t="str">
        <f t="shared" si="12"/>
        <v>'DfMemFiuLccSound',</v>
      </c>
      <c r="P38" s="1" t="str">
        <f t="shared" si="13"/>
        <v xml:space="preserve">            </v>
      </c>
      <c r="Q38" s="2" t="str">
        <f t="shared" si="9"/>
        <v>'uint8',</v>
      </c>
      <c r="R38" s="2" t="str">
        <f t="shared" si="14"/>
        <v>0</v>
      </c>
      <c r="S38" s="1"/>
      <c r="T38" s="1" t="str">
        <f t="shared" si="15"/>
        <v>[0, 1],</v>
      </c>
      <c r="U38" s="1" t="str">
        <f t="shared" si="16"/>
        <v xml:space="preserve">      </v>
      </c>
      <c r="V38" s="4" t="str">
        <f t="shared" si="17"/>
        <v>'',</v>
      </c>
      <c r="W38" s="1" t="str">
        <f t="shared" si="18"/>
        <v xml:space="preserve">      </v>
      </c>
      <c r="X38" s="5" t="str">
        <f t="shared" si="19"/>
        <v>' Sound on IC when LCC is warningReq 0x0 - OFF  0x1 - ON ';</v>
      </c>
      <c r="Y38" s="1"/>
      <c r="Z38" s="1"/>
      <c r="AA38" s="452"/>
      <c r="AB38" s="1"/>
      <c r="AC38" s="1"/>
    </row>
    <row r="39" spans="2:29" s="8" customFormat="1" ht="13.35" customHeight="1" x14ac:dyDescent="0.3">
      <c r="B39" s="445"/>
      <c r="C39" s="12" t="s">
        <v>1360</v>
      </c>
      <c r="D39" s="12" t="s">
        <v>1048</v>
      </c>
      <c r="E39" s="7" t="s">
        <v>688</v>
      </c>
      <c r="F39" s="10" t="s">
        <v>1775</v>
      </c>
      <c r="G39" s="2"/>
      <c r="H39" s="2">
        <v>1</v>
      </c>
      <c r="I39" s="2"/>
      <c r="J39" s="29">
        <v>0</v>
      </c>
      <c r="K39" s="29" t="s">
        <v>207</v>
      </c>
      <c r="L39" s="29" t="s">
        <v>1777</v>
      </c>
      <c r="M39" s="2"/>
      <c r="N39" s="10" t="s">
        <v>19</v>
      </c>
      <c r="O39" s="1" t="str">
        <f t="shared" si="12"/>
        <v>'DfMemFiuAlccStat',</v>
      </c>
      <c r="P39" s="1" t="str">
        <f t="shared" si="13"/>
        <v xml:space="preserve">            </v>
      </c>
      <c r="Q39" s="2" t="str">
        <f t="shared" si="9"/>
        <v>'uint8',</v>
      </c>
      <c r="R39" s="2" t="str">
        <f t="shared" si="14"/>
        <v>0</v>
      </c>
      <c r="S39" s="1"/>
      <c r="T39" s="1" t="str">
        <f t="shared" si="15"/>
        <v>[0, 1],</v>
      </c>
      <c r="U39" s="1" t="str">
        <f t="shared" si="16"/>
        <v xml:space="preserve">      </v>
      </c>
      <c r="V39" s="4" t="str">
        <f t="shared" si="17"/>
        <v>'',</v>
      </c>
      <c r="W39" s="1" t="str">
        <f t="shared" si="18"/>
        <v xml:space="preserve">      </v>
      </c>
      <c r="X39" s="5" t="str">
        <f t="shared" si="19"/>
        <v>' Status of ALCC  0x0 - OFF  0x1 - ON ';</v>
      </c>
      <c r="Y39" s="1"/>
      <c r="Z39" s="1"/>
      <c r="AA39" s="452"/>
      <c r="AB39" s="1"/>
      <c r="AC39" s="1"/>
    </row>
    <row r="40" spans="2:29" s="8" customFormat="1" ht="13.35" customHeight="1" x14ac:dyDescent="0.3">
      <c r="B40" s="445"/>
      <c r="C40" s="12" t="s">
        <v>1361</v>
      </c>
      <c r="D40" s="12" t="s">
        <v>1049</v>
      </c>
      <c r="E40" s="7" t="s">
        <v>689</v>
      </c>
      <c r="F40" s="10" t="s">
        <v>1775</v>
      </c>
      <c r="G40" s="2"/>
      <c r="H40" s="2">
        <v>1</v>
      </c>
      <c r="I40" s="2"/>
      <c r="J40" s="29">
        <v>0</v>
      </c>
      <c r="K40" s="29" t="s">
        <v>207</v>
      </c>
      <c r="L40" s="29" t="s">
        <v>1777</v>
      </c>
      <c r="M40" s="2"/>
      <c r="N40" s="10" t="s">
        <v>19</v>
      </c>
      <c r="O40" s="1" t="str">
        <f t="shared" si="12"/>
        <v>'DfMemFiuDowStat',</v>
      </c>
      <c r="P40" s="1" t="str">
        <f t="shared" si="13"/>
        <v xml:space="preserve">             </v>
      </c>
      <c r="Q40" s="2" t="str">
        <f t="shared" si="9"/>
        <v>'uint8',</v>
      </c>
      <c r="R40" s="2" t="str">
        <f t="shared" si="14"/>
        <v>0</v>
      </c>
      <c r="S40" s="1"/>
      <c r="T40" s="1" t="str">
        <f t="shared" si="15"/>
        <v>[0, 1],</v>
      </c>
      <c r="U40" s="1" t="str">
        <f t="shared" si="16"/>
        <v xml:space="preserve">      </v>
      </c>
      <c r="V40" s="4" t="str">
        <f t="shared" si="17"/>
        <v>'',</v>
      </c>
      <c r="W40" s="1" t="str">
        <f t="shared" si="18"/>
        <v xml:space="preserve">      </v>
      </c>
      <c r="X40" s="5" t="str">
        <f t="shared" si="19"/>
        <v>' Status of DOW 0x0 - OFF  0x1 - ON ';</v>
      </c>
      <c r="Y40" s="1"/>
      <c r="Z40" s="1"/>
      <c r="AA40" s="452"/>
      <c r="AB40" s="1"/>
      <c r="AC40" s="1"/>
    </row>
    <row r="41" spans="2:29" s="8" customFormat="1" ht="13.35" customHeight="1" x14ac:dyDescent="0.3">
      <c r="B41" s="445"/>
      <c r="C41" s="12" t="s">
        <v>1362</v>
      </c>
      <c r="D41" s="12" t="s">
        <v>1050</v>
      </c>
      <c r="E41" s="7" t="s">
        <v>690</v>
      </c>
      <c r="F41" s="10" t="s">
        <v>1775</v>
      </c>
      <c r="G41" s="2"/>
      <c r="H41" s="2">
        <v>1</v>
      </c>
      <c r="I41" s="2"/>
      <c r="J41" s="29">
        <v>0</v>
      </c>
      <c r="K41" s="29" t="s">
        <v>207</v>
      </c>
      <c r="L41" s="29" t="s">
        <v>1777</v>
      </c>
      <c r="M41" s="2"/>
      <c r="N41" s="10" t="s">
        <v>19</v>
      </c>
      <c r="O41" s="1" t="str">
        <f t="shared" si="12"/>
        <v>'DfMemFiuDowSound',</v>
      </c>
      <c r="P41" s="1" t="str">
        <f t="shared" si="13"/>
        <v xml:space="preserve">            </v>
      </c>
      <c r="Q41" s="2" t="str">
        <f t="shared" si="9"/>
        <v>'uint8',</v>
      </c>
      <c r="R41" s="2" t="str">
        <f t="shared" si="14"/>
        <v>0</v>
      </c>
      <c r="S41" s="1"/>
      <c r="T41" s="1" t="str">
        <f t="shared" si="15"/>
        <v>[0, 1],</v>
      </c>
      <c r="U41" s="1" t="str">
        <f t="shared" si="16"/>
        <v xml:space="preserve">      </v>
      </c>
      <c r="V41" s="4" t="str">
        <f t="shared" si="17"/>
        <v>'',</v>
      </c>
      <c r="W41" s="1" t="str">
        <f t="shared" si="18"/>
        <v xml:space="preserve">      </v>
      </c>
      <c r="X41" s="5" t="str">
        <f t="shared" si="19"/>
        <v>' Sound on IC when DOW is warningReq 0x0 - OFF   0x1 - ON ';</v>
      </c>
      <c r="Y41" s="1"/>
      <c r="Z41" s="1"/>
      <c r="AA41" s="452"/>
      <c r="AB41" s="1"/>
      <c r="AC41" s="1"/>
    </row>
    <row r="42" spans="2:29" s="8" customFormat="1" ht="13.35" customHeight="1" x14ac:dyDescent="0.3">
      <c r="B42" s="445"/>
      <c r="C42" s="12" t="s">
        <v>1363</v>
      </c>
      <c r="D42" s="12" t="s">
        <v>1051</v>
      </c>
      <c r="E42" s="7" t="s">
        <v>691</v>
      </c>
      <c r="F42" s="10" t="s">
        <v>1775</v>
      </c>
      <c r="G42" s="2"/>
      <c r="H42" s="2">
        <v>1</v>
      </c>
      <c r="I42" s="2"/>
      <c r="J42" s="29">
        <v>0</v>
      </c>
      <c r="K42" s="29" t="s">
        <v>207</v>
      </c>
      <c r="L42" s="29" t="s">
        <v>1777</v>
      </c>
      <c r="M42" s="2"/>
      <c r="N42" s="10" t="s">
        <v>19</v>
      </c>
      <c r="O42" s="1" t="str">
        <f t="shared" si="12"/>
        <v>'DfMemFiuLdwStat',</v>
      </c>
      <c r="P42" s="1" t="str">
        <f t="shared" si="13"/>
        <v xml:space="preserve">             </v>
      </c>
      <c r="Q42" s="2" t="str">
        <f t="shared" si="9"/>
        <v>'uint8',</v>
      </c>
      <c r="R42" s="2" t="str">
        <f t="shared" si="14"/>
        <v>0</v>
      </c>
      <c r="S42" s="1"/>
      <c r="T42" s="1" t="str">
        <f t="shared" si="15"/>
        <v>[0, 1],</v>
      </c>
      <c r="U42" s="1" t="str">
        <f t="shared" si="16"/>
        <v xml:space="preserve">      </v>
      </c>
      <c r="V42" s="4" t="str">
        <f t="shared" si="17"/>
        <v>'',</v>
      </c>
      <c r="W42" s="1" t="str">
        <f t="shared" si="18"/>
        <v xml:space="preserve">      </v>
      </c>
      <c r="X42" s="5" t="str">
        <f t="shared" si="19"/>
        <v>' Status of LDW 0x0 - OFF   0x1 - ON ';</v>
      </c>
      <c r="Y42" s="1"/>
      <c r="Z42" s="1"/>
      <c r="AA42" s="452"/>
      <c r="AB42" s="1"/>
      <c r="AC42" s="1"/>
    </row>
    <row r="43" spans="2:29" s="8" customFormat="1" ht="13.35" customHeight="1" x14ac:dyDescent="0.3">
      <c r="B43" s="445"/>
      <c r="C43" s="12" t="s">
        <v>1364</v>
      </c>
      <c r="D43" s="12" t="s">
        <v>1052</v>
      </c>
      <c r="E43" s="7" t="s">
        <v>692</v>
      </c>
      <c r="F43" s="10" t="s">
        <v>1775</v>
      </c>
      <c r="G43" s="2"/>
      <c r="H43" s="2">
        <v>1</v>
      </c>
      <c r="I43" s="2"/>
      <c r="J43" s="29">
        <v>0</v>
      </c>
      <c r="K43" s="29" t="s">
        <v>207</v>
      </c>
      <c r="L43" s="29" t="s">
        <v>1777</v>
      </c>
      <c r="M43" s="2"/>
      <c r="N43" s="10" t="s">
        <v>19</v>
      </c>
      <c r="O43" s="1" t="str">
        <f t="shared" si="12"/>
        <v>'DfMemFiuLdwMode',</v>
      </c>
      <c r="P43" s="1" t="str">
        <f t="shared" si="13"/>
        <v xml:space="preserve">             </v>
      </c>
      <c r="Q43" s="2" t="str">
        <f t="shared" si="9"/>
        <v>'uint8',</v>
      </c>
      <c r="R43" s="2" t="str">
        <f t="shared" si="14"/>
        <v>0</v>
      </c>
      <c r="S43" s="1"/>
      <c r="T43" s="1" t="str">
        <f t="shared" si="15"/>
        <v>[0, 1],</v>
      </c>
      <c r="U43" s="1" t="str">
        <f t="shared" si="16"/>
        <v xml:space="preserve">      </v>
      </c>
      <c r="V43" s="4" t="str">
        <f t="shared" si="17"/>
        <v>'',</v>
      </c>
      <c r="W43" s="1" t="str">
        <f t="shared" si="18"/>
        <v xml:space="preserve">      </v>
      </c>
      <c r="X43" s="5" t="str">
        <f t="shared" si="19"/>
        <v>' Mode of LDW 0x0 - before crossing  0x1 - while crossing ';</v>
      </c>
      <c r="Y43" s="1"/>
      <c r="Z43" s="1"/>
      <c r="AA43" s="452"/>
      <c r="AB43" s="1"/>
      <c r="AC43" s="1"/>
    </row>
    <row r="44" spans="2:29" s="8" customFormat="1" ht="13.35" customHeight="1" x14ac:dyDescent="0.3">
      <c r="B44" s="445"/>
      <c r="C44" s="12" t="s">
        <v>1365</v>
      </c>
      <c r="D44" s="12" t="s">
        <v>1053</v>
      </c>
      <c r="E44" s="7" t="s">
        <v>693</v>
      </c>
      <c r="F44" s="10" t="s">
        <v>1775</v>
      </c>
      <c r="G44" s="2"/>
      <c r="H44" s="2">
        <v>1</v>
      </c>
      <c r="I44" s="2"/>
      <c r="J44" s="29">
        <v>0</v>
      </c>
      <c r="K44" s="29" t="s">
        <v>207</v>
      </c>
      <c r="L44" s="29" t="s">
        <v>1777</v>
      </c>
      <c r="M44" s="2"/>
      <c r="N44" s="10" t="s">
        <v>19</v>
      </c>
      <c r="O44" s="1" t="str">
        <f t="shared" si="12"/>
        <v>'DfMemFiuLdwVibration',</v>
      </c>
      <c r="P44" s="1" t="str">
        <f t="shared" si="13"/>
        <v xml:space="preserve">        </v>
      </c>
      <c r="Q44" s="2" t="str">
        <f t="shared" si="9"/>
        <v>'uint8',</v>
      </c>
      <c r="R44" s="2" t="str">
        <f t="shared" si="14"/>
        <v>0</v>
      </c>
      <c r="S44" s="1"/>
      <c r="T44" s="1" t="str">
        <f t="shared" si="15"/>
        <v>[0, 1],</v>
      </c>
      <c r="U44" s="1" t="str">
        <f t="shared" si="16"/>
        <v xml:space="preserve">      </v>
      </c>
      <c r="V44" s="4" t="str">
        <f t="shared" si="17"/>
        <v>'',</v>
      </c>
      <c r="W44" s="1" t="str">
        <f t="shared" si="18"/>
        <v xml:space="preserve">      </v>
      </c>
      <c r="X44" s="5" t="str">
        <f t="shared" si="19"/>
        <v>' Vibration on steering wheel when LDW is warningReq 0x0 - OFF  0x1 - ON ';</v>
      </c>
      <c r="Y44" s="1"/>
      <c r="Z44" s="1"/>
      <c r="AA44" s="452"/>
      <c r="AB44" s="1"/>
      <c r="AC44" s="1"/>
    </row>
    <row r="45" spans="2:29" s="8" customFormat="1" ht="13.35" customHeight="1" x14ac:dyDescent="0.3">
      <c r="B45" s="445"/>
      <c r="C45" s="12" t="s">
        <v>1585</v>
      </c>
      <c r="D45" s="12" t="s">
        <v>1054</v>
      </c>
      <c r="E45" s="7" t="s">
        <v>694</v>
      </c>
      <c r="F45" s="10" t="s">
        <v>1775</v>
      </c>
      <c r="G45" s="2"/>
      <c r="H45" s="2">
        <v>1</v>
      </c>
      <c r="I45" s="2"/>
      <c r="J45" s="29">
        <v>0</v>
      </c>
      <c r="K45" s="29" t="s">
        <v>207</v>
      </c>
      <c r="L45" s="29" t="s">
        <v>1777</v>
      </c>
      <c r="M45" s="2"/>
      <c r="N45" s="10" t="s">
        <v>19</v>
      </c>
      <c r="O45" s="1" t="str">
        <f t="shared" si="12"/>
        <v>'DfMemFiuLdwSound',</v>
      </c>
      <c r="P45" s="1" t="str">
        <f t="shared" si="13"/>
        <v xml:space="preserve">            </v>
      </c>
      <c r="Q45" s="2" t="str">
        <f t="shared" si="9"/>
        <v>'uint8',</v>
      </c>
      <c r="R45" s="2" t="str">
        <f t="shared" si="14"/>
        <v>0</v>
      </c>
      <c r="S45" s="1"/>
      <c r="T45" s="1" t="str">
        <f t="shared" si="15"/>
        <v>[0, 1],</v>
      </c>
      <c r="U45" s="1" t="str">
        <f t="shared" si="16"/>
        <v xml:space="preserve">      </v>
      </c>
      <c r="V45" s="4" t="str">
        <f t="shared" si="17"/>
        <v>'',</v>
      </c>
      <c r="W45" s="1" t="str">
        <f t="shared" si="18"/>
        <v xml:space="preserve">      </v>
      </c>
      <c r="X45" s="5" t="str">
        <f t="shared" si="19"/>
        <v>' Sound on IC when LDW is warningReq 0x0 - OFF  0x1 - ON ';</v>
      </c>
      <c r="Y45" s="1"/>
      <c r="Z45" s="1"/>
      <c r="AA45" s="452"/>
      <c r="AB45" s="1"/>
      <c r="AC45" s="1"/>
    </row>
    <row r="46" spans="2:29" s="8" customFormat="1" ht="13.35" customHeight="1" x14ac:dyDescent="0.3">
      <c r="B46" s="445"/>
      <c r="C46" s="12" t="s">
        <v>1366</v>
      </c>
      <c r="D46" s="12" t="s">
        <v>1055</v>
      </c>
      <c r="E46" s="7" t="s">
        <v>695</v>
      </c>
      <c r="F46" s="10" t="s">
        <v>1775</v>
      </c>
      <c r="G46" s="2"/>
      <c r="H46" s="2">
        <v>1</v>
      </c>
      <c r="I46" s="2"/>
      <c r="J46" s="29">
        <v>0</v>
      </c>
      <c r="K46" s="29" t="s">
        <v>207</v>
      </c>
      <c r="L46" s="29" t="s">
        <v>1777</v>
      </c>
      <c r="M46" s="2"/>
      <c r="N46" s="10" t="s">
        <v>19</v>
      </c>
      <c r="O46" s="1" t="str">
        <f t="shared" si="12"/>
        <v>'DfMemFiuLdpStat',</v>
      </c>
      <c r="P46" s="1" t="str">
        <f t="shared" si="13"/>
        <v xml:space="preserve">             </v>
      </c>
      <c r="Q46" s="2" t="str">
        <f t="shared" si="9"/>
        <v>'uint8',</v>
      </c>
      <c r="R46" s="2" t="str">
        <f t="shared" si="14"/>
        <v>0</v>
      </c>
      <c r="S46" s="1"/>
      <c r="T46" s="1" t="str">
        <f t="shared" si="15"/>
        <v>[0, 1],</v>
      </c>
      <c r="U46" s="1" t="str">
        <f t="shared" si="16"/>
        <v xml:space="preserve">      </v>
      </c>
      <c r="V46" s="4" t="str">
        <f t="shared" si="17"/>
        <v>'',</v>
      </c>
      <c r="W46" s="1" t="str">
        <f t="shared" si="18"/>
        <v xml:space="preserve">      </v>
      </c>
      <c r="X46" s="5" t="str">
        <f t="shared" si="19"/>
        <v>' Status of LDP 0x0 - OFF   0x1 - ON ';</v>
      </c>
      <c r="Y46" s="1"/>
      <c r="Z46" s="1"/>
      <c r="AA46" s="452"/>
      <c r="AB46" s="1"/>
      <c r="AC46" s="1"/>
    </row>
    <row r="47" spans="2:29" s="8" customFormat="1" ht="13.35" customHeight="1" x14ac:dyDescent="0.3">
      <c r="B47" s="445"/>
      <c r="C47" s="12" t="s">
        <v>1586</v>
      </c>
      <c r="D47" s="12" t="s">
        <v>1056</v>
      </c>
      <c r="E47" s="7" t="s">
        <v>696</v>
      </c>
      <c r="F47" s="10" t="s">
        <v>1775</v>
      </c>
      <c r="G47" s="2"/>
      <c r="H47" s="2">
        <v>1</v>
      </c>
      <c r="I47" s="2"/>
      <c r="J47" s="29">
        <v>0</v>
      </c>
      <c r="K47" s="29" t="s">
        <v>207</v>
      </c>
      <c r="L47" s="29" t="s">
        <v>1777</v>
      </c>
      <c r="M47" s="2"/>
      <c r="N47" s="10" t="s">
        <v>19</v>
      </c>
      <c r="O47" s="1" t="str">
        <f t="shared" si="12"/>
        <v>'DfMemFiuTsrStat',</v>
      </c>
      <c r="P47" s="1" t="str">
        <f t="shared" si="13"/>
        <v xml:space="preserve">             </v>
      </c>
      <c r="Q47" s="2" t="str">
        <f t="shared" si="9"/>
        <v>'uint8',</v>
      </c>
      <c r="R47" s="2" t="str">
        <f t="shared" si="14"/>
        <v>0</v>
      </c>
      <c r="S47" s="1"/>
      <c r="T47" s="1" t="str">
        <f t="shared" si="15"/>
        <v>[0, 1],</v>
      </c>
      <c r="U47" s="1" t="str">
        <f t="shared" si="16"/>
        <v xml:space="preserve">      </v>
      </c>
      <c r="V47" s="4" t="str">
        <f t="shared" si="17"/>
        <v>'',</v>
      </c>
      <c r="W47" s="1" t="str">
        <f t="shared" si="18"/>
        <v xml:space="preserve">      </v>
      </c>
      <c r="X47" s="5" t="str">
        <f t="shared" si="19"/>
        <v>' Status of TSR 0x0 - OFF  0x1 - ON ';</v>
      </c>
      <c r="Y47" s="1"/>
      <c r="Z47" s="1"/>
      <c r="AA47" s="452"/>
      <c r="AB47" s="1"/>
      <c r="AC47" s="1"/>
    </row>
    <row r="48" spans="2:29" s="8" customFormat="1" ht="13.35" customHeight="1" x14ac:dyDescent="0.3">
      <c r="B48" s="445"/>
      <c r="C48" s="12" t="s">
        <v>1367</v>
      </c>
      <c r="D48" s="12" t="s">
        <v>1057</v>
      </c>
      <c r="E48" s="7" t="s">
        <v>697</v>
      </c>
      <c r="F48" s="10" t="s">
        <v>1775</v>
      </c>
      <c r="G48" s="2"/>
      <c r="H48" s="2">
        <v>1</v>
      </c>
      <c r="I48" s="2"/>
      <c r="J48" s="29">
        <v>0</v>
      </c>
      <c r="K48" s="29" t="s">
        <v>207</v>
      </c>
      <c r="L48" s="29" t="s">
        <v>1777</v>
      </c>
      <c r="M48" s="2"/>
      <c r="N48" s="10" t="s">
        <v>19</v>
      </c>
      <c r="O48" s="1" t="str">
        <f t="shared" si="12"/>
        <v>'DfMemFiuAaStat',</v>
      </c>
      <c r="P48" s="1" t="str">
        <f t="shared" si="13"/>
        <v xml:space="preserve">              </v>
      </c>
      <c r="Q48" s="2" t="str">
        <f t="shared" si="9"/>
        <v>'uint8',</v>
      </c>
      <c r="R48" s="2" t="str">
        <f t="shared" si="14"/>
        <v>0</v>
      </c>
      <c r="S48" s="1"/>
      <c r="T48" s="1" t="str">
        <f t="shared" si="15"/>
        <v>[0, 1],</v>
      </c>
      <c r="U48" s="1" t="str">
        <f t="shared" si="16"/>
        <v xml:space="preserve">      </v>
      </c>
      <c r="V48" s="4" t="str">
        <f t="shared" si="17"/>
        <v>'',</v>
      </c>
      <c r="W48" s="1" t="str">
        <f t="shared" si="18"/>
        <v xml:space="preserve">      </v>
      </c>
      <c r="X48" s="5" t="str">
        <f t="shared" si="19"/>
        <v>' Status of AA 0x0 - OFF   0x1 - ON ';</v>
      </c>
      <c r="Y48" s="1"/>
      <c r="Z48" s="1"/>
      <c r="AA48" s="452"/>
      <c r="AB48" s="1"/>
      <c r="AC48" s="1"/>
    </row>
    <row r="49" spans="2:29" s="8" customFormat="1" ht="13.35" customHeight="1" x14ac:dyDescent="0.3">
      <c r="B49" s="445"/>
      <c r="C49" s="12" t="s">
        <v>1368</v>
      </c>
      <c r="D49" s="12" t="s">
        <v>1058</v>
      </c>
      <c r="E49" s="7" t="s">
        <v>698</v>
      </c>
      <c r="F49" s="10" t="s">
        <v>1775</v>
      </c>
      <c r="G49" s="2"/>
      <c r="H49" s="2">
        <v>1</v>
      </c>
      <c r="I49" s="2"/>
      <c r="J49" s="29">
        <v>0</v>
      </c>
      <c r="K49" s="29" t="s">
        <v>253</v>
      </c>
      <c r="L49" s="29" t="s">
        <v>1777</v>
      </c>
      <c r="M49" s="2"/>
      <c r="N49" s="10" t="s">
        <v>19</v>
      </c>
      <c r="O49" s="1" t="str">
        <f t="shared" si="12"/>
        <v>'DfMemFiuAaMode',</v>
      </c>
      <c r="P49" s="1" t="str">
        <f t="shared" si="13"/>
        <v xml:space="preserve">              </v>
      </c>
      <c r="Q49" s="2" t="str">
        <f t="shared" si="9"/>
        <v>'uint8',</v>
      </c>
      <c r="R49" s="2" t="str">
        <f t="shared" si="14"/>
        <v>0</v>
      </c>
      <c r="S49" s="1"/>
      <c r="T49" s="1" t="str">
        <f t="shared" si="15"/>
        <v>[0, 2],</v>
      </c>
      <c r="U49" s="1" t="str">
        <f t="shared" si="16"/>
        <v xml:space="preserve">      </v>
      </c>
      <c r="V49" s="4" t="str">
        <f t="shared" si="17"/>
        <v>'',</v>
      </c>
      <c r="W49" s="1" t="str">
        <f t="shared" si="18"/>
        <v xml:space="preserve">      </v>
      </c>
      <c r="X49" s="5" t="str">
        <f t="shared" si="19"/>
        <v>' Mode of AA 0x0 - No   0x1 - Low sensitivity mode 0x2 - High sensitivity mode ';</v>
      </c>
      <c r="Y49" s="1"/>
      <c r="Z49" s="1"/>
      <c r="AA49" s="452"/>
      <c r="AB49" s="1"/>
      <c r="AC49" s="1"/>
    </row>
    <row r="50" spans="2:29" s="8" customFormat="1" ht="13.35" customHeight="1" x14ac:dyDescent="0.3">
      <c r="B50" s="445"/>
      <c r="C50" s="12" t="s">
        <v>1369</v>
      </c>
      <c r="D50" s="12" t="s">
        <v>1059</v>
      </c>
      <c r="E50" s="7" t="s">
        <v>699</v>
      </c>
      <c r="F50" s="10" t="s">
        <v>1775</v>
      </c>
      <c r="G50" s="2"/>
      <c r="H50" s="2">
        <v>1</v>
      </c>
      <c r="I50" s="2"/>
      <c r="J50" s="29">
        <v>0</v>
      </c>
      <c r="K50" s="29" t="s">
        <v>207</v>
      </c>
      <c r="L50" s="29" t="s">
        <v>1777</v>
      </c>
      <c r="M50" s="2"/>
      <c r="N50" s="10" t="s">
        <v>19</v>
      </c>
      <c r="O50" s="1" t="str">
        <f t="shared" si="12"/>
        <v>'DfMemFiuAfsStat',</v>
      </c>
      <c r="P50" s="1" t="str">
        <f t="shared" si="13"/>
        <v xml:space="preserve">             </v>
      </c>
      <c r="Q50" s="2" t="str">
        <f t="shared" si="9"/>
        <v>'uint8',</v>
      </c>
      <c r="R50" s="2" t="str">
        <f t="shared" si="14"/>
        <v>0</v>
      </c>
      <c r="S50" s="1"/>
      <c r="T50" s="1" t="str">
        <f t="shared" si="15"/>
        <v>[0, 1],</v>
      </c>
      <c r="U50" s="1" t="str">
        <f t="shared" si="16"/>
        <v xml:space="preserve">      </v>
      </c>
      <c r="V50" s="4" t="str">
        <f t="shared" si="17"/>
        <v>'',</v>
      </c>
      <c r="W50" s="1" t="str">
        <f t="shared" si="18"/>
        <v xml:space="preserve">      </v>
      </c>
      <c r="X50" s="5" t="str">
        <f t="shared" si="19"/>
        <v>' Status of AFS 0x0 - OFF  0x1 - ON ';</v>
      </c>
      <c r="Y50" s="1"/>
      <c r="Z50" s="1"/>
      <c r="AA50" s="452"/>
      <c r="AB50" s="1"/>
      <c r="AC50" s="1"/>
    </row>
    <row r="51" spans="2:29" s="8" customFormat="1" ht="13.35" customHeight="1" x14ac:dyDescent="0.3">
      <c r="B51" s="445"/>
      <c r="C51" s="12" t="s">
        <v>1370</v>
      </c>
      <c r="D51" s="12" t="s">
        <v>1060</v>
      </c>
      <c r="E51" s="7" t="s">
        <v>700</v>
      </c>
      <c r="F51" s="10" t="s">
        <v>1775</v>
      </c>
      <c r="G51" s="2"/>
      <c r="H51" s="2">
        <v>1</v>
      </c>
      <c r="I51" s="2"/>
      <c r="J51" s="29">
        <v>0</v>
      </c>
      <c r="K51" s="29" t="s">
        <v>207</v>
      </c>
      <c r="L51" s="29" t="s">
        <v>1777</v>
      </c>
      <c r="M51" s="2"/>
      <c r="N51" s="10" t="s">
        <v>19</v>
      </c>
      <c r="O51" s="1" t="str">
        <f t="shared" si="12"/>
        <v>'DfMemFiuRdaStat',</v>
      </c>
      <c r="P51" s="1" t="str">
        <f t="shared" si="13"/>
        <v xml:space="preserve">             </v>
      </c>
      <c r="Q51" s="2" t="str">
        <f t="shared" si="9"/>
        <v>'uint8',</v>
      </c>
      <c r="R51" s="2" t="str">
        <f t="shared" si="14"/>
        <v>0</v>
      </c>
      <c r="S51" s="1"/>
      <c r="T51" s="1" t="str">
        <f t="shared" si="15"/>
        <v>[0, 1],</v>
      </c>
      <c r="U51" s="1" t="str">
        <f t="shared" si="16"/>
        <v xml:space="preserve">      </v>
      </c>
      <c r="V51" s="4" t="str">
        <f t="shared" si="17"/>
        <v>'',</v>
      </c>
      <c r="W51" s="1" t="str">
        <f t="shared" si="18"/>
        <v xml:space="preserve">      </v>
      </c>
      <c r="X51" s="5" t="str">
        <f t="shared" si="19"/>
        <v>' Status of RDA 0x0 - OFF  0x1 - ON ';</v>
      </c>
      <c r="Y51" s="1"/>
      <c r="Z51" s="1"/>
      <c r="AA51" s="452"/>
      <c r="AB51" s="1"/>
      <c r="AC51" s="1"/>
    </row>
    <row r="52" spans="2:29" s="8" customFormat="1" ht="13.35" customHeight="1" x14ac:dyDescent="0.3">
      <c r="B52" s="445"/>
      <c r="C52" s="12" t="s">
        <v>2634</v>
      </c>
      <c r="D52" s="12" t="s">
        <v>2630</v>
      </c>
      <c r="E52" s="7" t="s">
        <v>2635</v>
      </c>
      <c r="F52" s="10" t="s">
        <v>1775</v>
      </c>
      <c r="G52" s="2"/>
      <c r="H52" s="2">
        <v>1</v>
      </c>
      <c r="I52" s="2"/>
      <c r="J52" s="29">
        <v>0</v>
      </c>
      <c r="K52" s="29">
        <v>1</v>
      </c>
      <c r="L52" s="29" t="s">
        <v>1777</v>
      </c>
      <c r="M52" s="2"/>
      <c r="N52" s="10"/>
      <c r="O52" s="1"/>
      <c r="P52" s="1"/>
      <c r="Q52" s="2"/>
      <c r="R52" s="2"/>
      <c r="S52" s="1"/>
      <c r="T52" s="1"/>
      <c r="U52" s="1"/>
      <c r="V52" s="4" t="str">
        <f t="shared" si="17"/>
        <v>'',</v>
      </c>
      <c r="W52" s="1" t="str">
        <f t="shared" si="18"/>
        <v xml:space="preserve">      </v>
      </c>
      <c r="X52" s="6" t="str">
        <f t="shared" si="19"/>
        <v>' Status of RDA Auto Brake 0x0 - OFF  0x1 - ON ';</v>
      </c>
      <c r="Y52" s="1"/>
      <c r="Z52" s="1"/>
      <c r="AA52" s="452"/>
      <c r="AB52" s="1"/>
      <c r="AC52" s="1"/>
    </row>
    <row r="53" spans="2:29" s="8" customFormat="1" ht="13.35" customHeight="1" x14ac:dyDescent="0.3">
      <c r="B53" s="445"/>
      <c r="C53" s="12" t="s">
        <v>1371</v>
      </c>
      <c r="D53" s="12" t="s">
        <v>1061</v>
      </c>
      <c r="E53" s="7" t="s">
        <v>701</v>
      </c>
      <c r="F53" s="10" t="s">
        <v>1775</v>
      </c>
      <c r="G53" s="2"/>
      <c r="H53" s="2">
        <v>1</v>
      </c>
      <c r="I53" s="2"/>
      <c r="J53" s="29">
        <v>0</v>
      </c>
      <c r="K53" s="29" t="s">
        <v>207</v>
      </c>
      <c r="L53" s="29" t="s">
        <v>1777</v>
      </c>
      <c r="M53" s="2"/>
      <c r="N53" s="10" t="s">
        <v>19</v>
      </c>
      <c r="O53" s="1" t="str">
        <f t="shared" si="12"/>
        <v>'DfMemFiuRctcStat',</v>
      </c>
      <c r="P53" s="1" t="str">
        <f t="shared" si="13"/>
        <v xml:space="preserve">            </v>
      </c>
      <c r="Q53" s="2" t="str">
        <f t="shared" si="9"/>
        <v>'uint8',</v>
      </c>
      <c r="R53" s="2" t="str">
        <f t="shared" si="14"/>
        <v>0</v>
      </c>
      <c r="S53" s="1"/>
      <c r="T53" s="1" t="str">
        <f t="shared" si="15"/>
        <v>[0, 1],</v>
      </c>
      <c r="U53" s="1" t="str">
        <f t="shared" si="16"/>
        <v xml:space="preserve">      </v>
      </c>
      <c r="V53" s="4" t="str">
        <f t="shared" si="17"/>
        <v>'',</v>
      </c>
      <c r="W53" s="1" t="str">
        <f t="shared" si="18"/>
        <v xml:space="preserve">      </v>
      </c>
      <c r="X53" s="5" t="str">
        <f t="shared" si="19"/>
        <v>' Status of RCTC 0x0 - OFF  0x1 - ON ';</v>
      </c>
      <c r="Y53" s="1"/>
      <c r="Z53" s="1"/>
      <c r="AA53" s="452"/>
      <c r="AB53" s="1"/>
      <c r="AC53" s="1"/>
    </row>
    <row r="54" spans="2:29" s="8" customFormat="1" ht="13.35" customHeight="1" x14ac:dyDescent="0.3">
      <c r="B54" s="445"/>
      <c r="C54" s="12" t="s">
        <v>1372</v>
      </c>
      <c r="D54" s="12" t="s">
        <v>1062</v>
      </c>
      <c r="E54" s="7" t="s">
        <v>702</v>
      </c>
      <c r="F54" s="10" t="s">
        <v>1775</v>
      </c>
      <c r="G54" s="2"/>
      <c r="H54" s="2">
        <v>1</v>
      </c>
      <c r="I54" s="2"/>
      <c r="J54" s="29">
        <v>0</v>
      </c>
      <c r="K54" s="29" t="s">
        <v>254</v>
      </c>
      <c r="L54" s="29" t="s">
        <v>1777</v>
      </c>
      <c r="M54" s="2"/>
      <c r="N54" s="10" t="s">
        <v>19</v>
      </c>
      <c r="O54" s="1" t="str">
        <f t="shared" si="12"/>
        <v>'DfMemFiuRcwStat',</v>
      </c>
      <c r="P54" s="1" t="str">
        <f t="shared" si="13"/>
        <v xml:space="preserve">             </v>
      </c>
      <c r="Q54" s="2" t="str">
        <f t="shared" si="9"/>
        <v>'uint8',</v>
      </c>
      <c r="R54" s="2" t="str">
        <f t="shared" si="14"/>
        <v>0</v>
      </c>
      <c r="S54" s="1"/>
      <c r="T54" s="1" t="str">
        <f t="shared" si="15"/>
        <v>[0, 3],</v>
      </c>
      <c r="U54" s="1" t="str">
        <f t="shared" si="16"/>
        <v xml:space="preserve">      </v>
      </c>
      <c r="V54" s="4" t="str">
        <f t="shared" si="17"/>
        <v>'',</v>
      </c>
      <c r="W54" s="1" t="str">
        <f t="shared" si="18"/>
        <v xml:space="preserve">      </v>
      </c>
      <c r="X54" s="5" t="str">
        <f t="shared" si="19"/>
        <v>' Status of RCW 0x0 - OFF   0x1 - ON ';</v>
      </c>
      <c r="Y54" s="1"/>
      <c r="Z54" s="1"/>
      <c r="AA54" s="452"/>
      <c r="AB54" s="1"/>
      <c r="AC54" s="1"/>
    </row>
    <row r="55" spans="2:29" s="8" customFormat="1" ht="13.35" customHeight="1" x14ac:dyDescent="0.3">
      <c r="B55" s="445"/>
      <c r="C55" s="12" t="s">
        <v>1373</v>
      </c>
      <c r="D55" s="12" t="s">
        <v>1063</v>
      </c>
      <c r="E55" s="7" t="s">
        <v>703</v>
      </c>
      <c r="F55" s="10" t="s">
        <v>1775</v>
      </c>
      <c r="G55" s="2"/>
      <c r="H55" s="2">
        <v>1</v>
      </c>
      <c r="I55" s="2"/>
      <c r="J55" s="29">
        <v>0</v>
      </c>
      <c r="K55" s="29" t="s">
        <v>207</v>
      </c>
      <c r="L55" s="29" t="s">
        <v>1777</v>
      </c>
      <c r="M55" s="2"/>
      <c r="N55" s="10" t="s">
        <v>19</v>
      </c>
      <c r="O55" s="1" t="str">
        <f t="shared" si="12"/>
        <v>'DfMemFiuRecStat',</v>
      </c>
      <c r="P55" s="1" t="str">
        <f t="shared" si="13"/>
        <v xml:space="preserve">             </v>
      </c>
      <c r="Q55" s="2" t="str">
        <f t="shared" si="9"/>
        <v>'uint8',</v>
      </c>
      <c r="R55" s="2" t="str">
        <f t="shared" si="14"/>
        <v>0</v>
      </c>
      <c r="S55" s="1"/>
      <c r="T55" s="1" t="str">
        <f t="shared" si="15"/>
        <v>[0, 1],</v>
      </c>
      <c r="U55" s="1" t="str">
        <f t="shared" si="16"/>
        <v xml:space="preserve">      </v>
      </c>
      <c r="V55" s="4" t="str">
        <f t="shared" si="17"/>
        <v>'',</v>
      </c>
      <c r="W55" s="1" t="str">
        <f t="shared" si="18"/>
        <v xml:space="preserve">      </v>
      </c>
      <c r="X55" s="5" t="str">
        <f t="shared" si="19"/>
        <v>' Status of REC 0x0 - OFF   0x1 - ON ';</v>
      </c>
      <c r="Y55" s="1"/>
      <c r="Z55" s="1"/>
      <c r="AA55" s="452"/>
      <c r="AB55" s="1"/>
      <c r="AC55" s="1"/>
    </row>
    <row r="56" spans="2:29" s="8" customFormat="1" ht="13.35" customHeight="1" x14ac:dyDescent="0.3">
      <c r="B56" s="445"/>
      <c r="C56" s="12" t="s">
        <v>1374</v>
      </c>
      <c r="D56" s="12" t="s">
        <v>1064</v>
      </c>
      <c r="E56" s="7" t="s">
        <v>704</v>
      </c>
      <c r="F56" s="10" t="s">
        <v>1775</v>
      </c>
      <c r="G56" s="2"/>
      <c r="H56" s="2">
        <v>1</v>
      </c>
      <c r="I56" s="2"/>
      <c r="J56" s="29">
        <v>0</v>
      </c>
      <c r="K56" s="29" t="s">
        <v>207</v>
      </c>
      <c r="L56" s="29" t="s">
        <v>1777</v>
      </c>
      <c r="M56" s="2"/>
      <c r="N56" s="10" t="s">
        <v>19</v>
      </c>
      <c r="O56" s="1" t="str">
        <f t="shared" ref="O56:O89" si="20">"'"&amp;C56&amp;"'"&amp;","</f>
        <v>'DfMemFiuSensCleanStat',</v>
      </c>
      <c r="P56" s="1" t="str">
        <f t="shared" si="13"/>
        <v xml:space="preserve">       </v>
      </c>
      <c r="Q56" s="2" t="str">
        <f t="shared" si="9"/>
        <v>'uint8',</v>
      </c>
      <c r="R56" s="2" t="str">
        <f t="shared" ref="R56:R89" si="21">"0"</f>
        <v>0</v>
      </c>
      <c r="S56" s="1"/>
      <c r="T56" s="1" t="str">
        <f t="shared" ref="T56:T89" si="22">"["&amp;J56&amp;", "&amp;LEFT(K56,7)&amp;"]"&amp;","</f>
        <v>[0, 1],</v>
      </c>
      <c r="U56" s="1" t="str">
        <f t="shared" si="16"/>
        <v xml:space="preserve">      </v>
      </c>
      <c r="V56" s="4" t="str">
        <f t="shared" ref="V56:V89" si="23">IF(L56="[]","''",(IF(L56="-","''",L56)))&amp;","</f>
        <v>'',</v>
      </c>
      <c r="W56" s="1" t="str">
        <f t="shared" si="18"/>
        <v xml:space="preserve">      </v>
      </c>
      <c r="X56" s="5" t="str">
        <f t="shared" ref="X56:X89" si="24">"'"&amp;IF(E56="[]","-"," "&amp;(CLEAN(E56))&amp;" ")&amp;"'"&amp;";"</f>
        <v>' Status of Sensor clean function 0x0 - OFF  0x1 - ON ';</v>
      </c>
      <c r="Y56" s="1"/>
      <c r="Z56" s="1"/>
      <c r="AA56" s="452"/>
      <c r="AB56" s="1"/>
      <c r="AC56" s="1"/>
    </row>
    <row r="57" spans="2:29" s="8" customFormat="1" ht="13.35" customHeight="1" x14ac:dyDescent="0.3">
      <c r="B57" s="445"/>
      <c r="C57" s="12" t="s">
        <v>1375</v>
      </c>
      <c r="D57" s="12" t="s">
        <v>1065</v>
      </c>
      <c r="E57" s="7" t="s">
        <v>705</v>
      </c>
      <c r="F57" s="10" t="s">
        <v>1775</v>
      </c>
      <c r="G57" s="2"/>
      <c r="H57" s="2">
        <v>1</v>
      </c>
      <c r="I57" s="2"/>
      <c r="J57" s="29">
        <v>0</v>
      </c>
      <c r="K57" s="29" t="s">
        <v>207</v>
      </c>
      <c r="L57" s="29" t="s">
        <v>1777</v>
      </c>
      <c r="M57" s="2"/>
      <c r="N57" s="10" t="s">
        <v>19</v>
      </c>
      <c r="O57" s="1" t="str">
        <f t="shared" si="20"/>
        <v>'DfMemFiuAssistActive1Stat',</v>
      </c>
      <c r="P57" s="1" t="str">
        <f t="shared" si="13"/>
        <v xml:space="preserve">   </v>
      </c>
      <c r="Q57" s="2" t="str">
        <f t="shared" si="9"/>
        <v>'uint8',</v>
      </c>
      <c r="R57" s="2" t="str">
        <f t="shared" si="21"/>
        <v>0</v>
      </c>
      <c r="S57" s="1"/>
      <c r="T57" s="1" t="str">
        <f t="shared" si="22"/>
        <v>[0, 1],</v>
      </c>
      <c r="U57" s="1" t="str">
        <f t="shared" si="16"/>
        <v xml:space="preserve">      </v>
      </c>
      <c r="V57" s="4" t="str">
        <f t="shared" si="23"/>
        <v>'',</v>
      </c>
      <c r="W57" s="1" t="str">
        <f t="shared" si="18"/>
        <v xml:space="preserve">      </v>
      </c>
      <c r="X57" s="5" t="str">
        <f t="shared" si="24"/>
        <v>' Status of Assist1 0x0 - OFF  0x1 - ON ';</v>
      </c>
      <c r="Y57" s="1"/>
      <c r="Z57" s="1"/>
      <c r="AA57" s="452"/>
      <c r="AB57" s="1"/>
      <c r="AC57" s="1"/>
    </row>
    <row r="58" spans="2:29" s="8" customFormat="1" ht="13.35" customHeight="1" x14ac:dyDescent="0.3">
      <c r="B58" s="445"/>
      <c r="C58" s="12" t="s">
        <v>1376</v>
      </c>
      <c r="D58" s="12" t="s">
        <v>1066</v>
      </c>
      <c r="E58" s="7" t="s">
        <v>706</v>
      </c>
      <c r="F58" s="10" t="s">
        <v>1775</v>
      </c>
      <c r="G58" s="2"/>
      <c r="H58" s="2">
        <v>1</v>
      </c>
      <c r="I58" s="2"/>
      <c r="J58" s="29">
        <v>0</v>
      </c>
      <c r="K58" s="29" t="s">
        <v>207</v>
      </c>
      <c r="L58" s="29" t="s">
        <v>1777</v>
      </c>
      <c r="M58" s="2"/>
      <c r="N58" s="10" t="s">
        <v>19</v>
      </c>
      <c r="O58" s="1" t="str">
        <f t="shared" si="20"/>
        <v>'DfMemFiuAssistActive2Stat',</v>
      </c>
      <c r="P58" s="1" t="str">
        <f t="shared" si="13"/>
        <v xml:space="preserve">   </v>
      </c>
      <c r="Q58" s="2" t="str">
        <f t="shared" si="9"/>
        <v>'uint8',</v>
      </c>
      <c r="R58" s="2" t="str">
        <f t="shared" si="21"/>
        <v>0</v>
      </c>
      <c r="S58" s="1"/>
      <c r="T58" s="1" t="str">
        <f t="shared" si="22"/>
        <v>[0, 1],</v>
      </c>
      <c r="U58" s="1" t="str">
        <f t="shared" si="16"/>
        <v xml:space="preserve">      </v>
      </c>
      <c r="V58" s="4" t="str">
        <f t="shared" si="23"/>
        <v>'',</v>
      </c>
      <c r="W58" s="1" t="str">
        <f t="shared" si="18"/>
        <v xml:space="preserve">      </v>
      </c>
      <c r="X58" s="5" t="str">
        <f t="shared" si="24"/>
        <v>' Status of Assist2 0x0 - OFF  0x1 - ON ';</v>
      </c>
      <c r="Y58" s="1"/>
      <c r="Z58" s="1"/>
      <c r="AA58" s="452"/>
      <c r="AB58" s="1"/>
      <c r="AC58" s="1"/>
    </row>
    <row r="59" spans="2:29" s="8" customFormat="1" ht="13.35" customHeight="1" x14ac:dyDescent="0.3">
      <c r="B59" s="445"/>
      <c r="C59" s="12" t="s">
        <v>1377</v>
      </c>
      <c r="D59" s="12" t="s">
        <v>1067</v>
      </c>
      <c r="E59" s="7" t="s">
        <v>707</v>
      </c>
      <c r="F59" s="10" t="s">
        <v>1775</v>
      </c>
      <c r="G59" s="2"/>
      <c r="H59" s="2">
        <v>1</v>
      </c>
      <c r="I59" s="2"/>
      <c r="J59" s="29">
        <v>0</v>
      </c>
      <c r="K59" s="29" t="s">
        <v>207</v>
      </c>
      <c r="L59" s="29" t="s">
        <v>1777</v>
      </c>
      <c r="M59" s="2"/>
      <c r="N59" s="10" t="s">
        <v>19</v>
      </c>
      <c r="O59" s="1" t="str">
        <f t="shared" si="20"/>
        <v>'DfMemFiuAssistActive3Stat',</v>
      </c>
      <c r="P59" s="1" t="str">
        <f t="shared" si="13"/>
        <v xml:space="preserve">   </v>
      </c>
      <c r="Q59" s="2" t="str">
        <f t="shared" si="9"/>
        <v>'uint8',</v>
      </c>
      <c r="R59" s="2" t="str">
        <f t="shared" si="21"/>
        <v>0</v>
      </c>
      <c r="S59" s="1"/>
      <c r="T59" s="1" t="str">
        <f t="shared" si="22"/>
        <v>[0, 1],</v>
      </c>
      <c r="U59" s="1" t="str">
        <f t="shared" si="16"/>
        <v xml:space="preserve">      </v>
      </c>
      <c r="V59" s="4" t="str">
        <f t="shared" si="23"/>
        <v>'',</v>
      </c>
      <c r="W59" s="1" t="str">
        <f t="shared" si="18"/>
        <v xml:space="preserve">      </v>
      </c>
      <c r="X59" s="5" t="str">
        <f t="shared" si="24"/>
        <v>' Status of Assist3 0x0 - OFF  0x1 - ON ';</v>
      </c>
      <c r="Y59" s="1"/>
      <c r="Z59" s="1"/>
      <c r="AA59" s="452"/>
      <c r="AB59" s="1"/>
      <c r="AC59" s="1"/>
    </row>
    <row r="60" spans="2:29" s="8" customFormat="1" ht="13.35" customHeight="1" x14ac:dyDescent="0.3">
      <c r="B60" s="445"/>
      <c r="C60" s="12" t="s">
        <v>1378</v>
      </c>
      <c r="D60" s="12" t="s">
        <v>1068</v>
      </c>
      <c r="E60" s="7" t="s">
        <v>708</v>
      </c>
      <c r="F60" s="10" t="s">
        <v>1775</v>
      </c>
      <c r="G60" s="2"/>
      <c r="H60" s="2">
        <v>1</v>
      </c>
      <c r="I60" s="2"/>
      <c r="J60" s="29">
        <v>0</v>
      </c>
      <c r="K60" s="29">
        <v>1</v>
      </c>
      <c r="L60" s="29" t="s">
        <v>1777</v>
      </c>
      <c r="M60" s="2"/>
      <c r="N60" s="10" t="s">
        <v>19</v>
      </c>
      <c r="O60" s="1" t="str">
        <f t="shared" si="20"/>
        <v>'DfMemFiuAssistActive4Stat',</v>
      </c>
      <c r="P60" s="1" t="str">
        <f t="shared" si="13"/>
        <v xml:space="preserve">   </v>
      </c>
      <c r="Q60" s="2" t="str">
        <f t="shared" si="9"/>
        <v>'uint8',</v>
      </c>
      <c r="R60" s="2" t="str">
        <f t="shared" si="21"/>
        <v>0</v>
      </c>
      <c r="S60" s="1"/>
      <c r="T60" s="1" t="str">
        <f t="shared" si="22"/>
        <v>[0, 1],</v>
      </c>
      <c r="U60" s="1"/>
      <c r="V60" s="4" t="str">
        <f t="shared" si="23"/>
        <v>'',</v>
      </c>
      <c r="W60" s="1"/>
      <c r="X60" s="6" t="str">
        <f t="shared" si="24"/>
        <v>' Status of Assist4 0x0 - OFF  0x1 - ON ';</v>
      </c>
      <c r="Y60" s="1"/>
      <c r="Z60" s="1"/>
      <c r="AA60" s="452"/>
      <c r="AB60" s="1"/>
      <c r="AC60" s="1"/>
    </row>
    <row r="61" spans="2:29" s="8" customFormat="1" ht="13.35" customHeight="1" x14ac:dyDescent="0.3">
      <c r="B61" s="445"/>
      <c r="C61" s="12" t="s">
        <v>1578</v>
      </c>
      <c r="D61" s="12" t="s">
        <v>1571</v>
      </c>
      <c r="E61" s="7" t="s">
        <v>1568</v>
      </c>
      <c r="F61" s="10" t="s">
        <v>1775</v>
      </c>
      <c r="G61" s="2"/>
      <c r="H61" s="2">
        <v>1</v>
      </c>
      <c r="I61" s="2"/>
      <c r="J61" s="29">
        <v>0</v>
      </c>
      <c r="K61" s="29">
        <v>1</v>
      </c>
      <c r="L61" s="29" t="s">
        <v>1777</v>
      </c>
      <c r="M61" s="2"/>
      <c r="N61" s="10" t="s">
        <v>19</v>
      </c>
      <c r="O61" s="89" t="str">
        <f t="shared" si="20"/>
        <v>'DfMemFiuRoadSignStat',</v>
      </c>
      <c r="P61" s="1" t="str">
        <f t="shared" si="13"/>
        <v xml:space="preserve">        </v>
      </c>
      <c r="Q61" s="2" t="str">
        <f t="shared" si="9"/>
        <v>'uint8',</v>
      </c>
      <c r="R61" s="89" t="str">
        <f t="shared" si="21"/>
        <v>0</v>
      </c>
      <c r="S61" s="89"/>
      <c r="T61" s="89" t="str">
        <f t="shared" si="22"/>
        <v>[0, 1],</v>
      </c>
      <c r="U61" s="89"/>
      <c r="V61" s="90" t="str">
        <f t="shared" si="23"/>
        <v>'',</v>
      </c>
      <c r="W61" s="89"/>
      <c r="X61" s="91" t="str">
        <f t="shared" si="24"/>
        <v>' Status of Road Sign: 0x0 - OFF  0x1 - ON ';</v>
      </c>
      <c r="Y61" s="1"/>
      <c r="Z61" s="1"/>
      <c r="AA61" s="452"/>
      <c r="AB61" s="1"/>
      <c r="AC61" s="1"/>
    </row>
    <row r="62" spans="2:29" s="8" customFormat="1" ht="13.35" customHeight="1" x14ac:dyDescent="0.3">
      <c r="B62" s="445"/>
      <c r="C62" s="12" t="s">
        <v>1579</v>
      </c>
      <c r="D62" s="12" t="s">
        <v>1572</v>
      </c>
      <c r="E62" s="7" t="s">
        <v>1569</v>
      </c>
      <c r="F62" s="10" t="s">
        <v>1775</v>
      </c>
      <c r="G62" s="2"/>
      <c r="H62" s="2">
        <v>1</v>
      </c>
      <c r="I62" s="2"/>
      <c r="J62" s="29">
        <v>0</v>
      </c>
      <c r="K62" s="29">
        <v>1</v>
      </c>
      <c r="L62" s="29" t="s">
        <v>1777</v>
      </c>
      <c r="M62" s="2"/>
      <c r="N62" s="10" t="s">
        <v>19</v>
      </c>
      <c r="O62" s="89" t="str">
        <f t="shared" si="20"/>
        <v>'DfMemFiuNavigStat',</v>
      </c>
      <c r="P62" s="1" t="str">
        <f t="shared" si="13"/>
        <v xml:space="preserve">           </v>
      </c>
      <c r="Q62" s="2" t="str">
        <f t="shared" si="9"/>
        <v>'uint8',</v>
      </c>
      <c r="R62" s="89" t="str">
        <f t="shared" si="21"/>
        <v>0</v>
      </c>
      <c r="S62" s="89"/>
      <c r="T62" s="89" t="str">
        <f t="shared" si="22"/>
        <v>[0, 1],</v>
      </c>
      <c r="U62" s="89"/>
      <c r="V62" s="90" t="str">
        <f t="shared" si="23"/>
        <v>'',</v>
      </c>
      <c r="W62" s="89"/>
      <c r="X62" s="91" t="str">
        <f t="shared" si="24"/>
        <v>' Status of Navigation: 0x0 - OFF  0x1 - ON ';</v>
      </c>
      <c r="Y62" s="1"/>
      <c r="Z62" s="1"/>
      <c r="AA62" s="452"/>
      <c r="AB62" s="1"/>
      <c r="AC62" s="1"/>
    </row>
    <row r="63" spans="2:29" s="8" customFormat="1" ht="13.35" customHeight="1" x14ac:dyDescent="0.3">
      <c r="B63" s="445"/>
      <c r="C63" s="12" t="s">
        <v>1640</v>
      </c>
      <c r="D63" s="12" t="s">
        <v>1573</v>
      </c>
      <c r="E63" s="7" t="s">
        <v>1570</v>
      </c>
      <c r="F63" s="10" t="s">
        <v>1775</v>
      </c>
      <c r="G63" s="2"/>
      <c r="H63" s="2">
        <v>1</v>
      </c>
      <c r="I63" s="2"/>
      <c r="J63" s="29">
        <v>0</v>
      </c>
      <c r="K63" s="29" t="s">
        <v>207</v>
      </c>
      <c r="L63" s="29" t="s">
        <v>1777</v>
      </c>
      <c r="M63" s="2"/>
      <c r="N63" s="10" t="s">
        <v>19</v>
      </c>
      <c r="O63" s="89" t="str">
        <f t="shared" si="20"/>
        <v>'DfMemFiuOtherObjStat',</v>
      </c>
      <c r="P63" s="1" t="str">
        <f t="shared" si="13"/>
        <v xml:space="preserve">        </v>
      </c>
      <c r="Q63" s="2" t="str">
        <f t="shared" si="9"/>
        <v>'uint8',</v>
      </c>
      <c r="R63" s="89" t="str">
        <f t="shared" si="21"/>
        <v>0</v>
      </c>
      <c r="S63" s="89"/>
      <c r="T63" s="89" t="str">
        <f t="shared" si="22"/>
        <v>[0, 1],</v>
      </c>
      <c r="U63" s="89" t="str">
        <f t="shared" si="16"/>
        <v xml:space="preserve">      </v>
      </c>
      <c r="V63" s="90" t="str">
        <f t="shared" si="23"/>
        <v>'',</v>
      </c>
      <c r="W63" s="89" t="str">
        <f t="shared" si="18"/>
        <v xml:space="preserve">      </v>
      </c>
      <c r="X63" s="91" t="str">
        <f t="shared" si="24"/>
        <v>' Status of Other Objects: 0x0 - OFF  0x1 - ON ';</v>
      </c>
      <c r="Y63" s="1"/>
      <c r="Z63" s="1"/>
      <c r="AA63" s="452"/>
      <c r="AB63" s="1"/>
      <c r="AC63" s="1"/>
    </row>
    <row r="64" spans="2:29" s="108" customFormat="1" ht="13.35" customHeight="1" x14ac:dyDescent="0.3">
      <c r="B64" s="445"/>
      <c r="C64" s="12" t="s">
        <v>1634</v>
      </c>
      <c r="D64" s="12" t="s">
        <v>1631</v>
      </c>
      <c r="E64" s="7" t="s">
        <v>1632</v>
      </c>
      <c r="F64" s="105" t="s">
        <v>1775</v>
      </c>
      <c r="G64" s="105"/>
      <c r="H64" s="105">
        <v>0</v>
      </c>
      <c r="I64" s="105"/>
      <c r="J64" s="102">
        <v>0</v>
      </c>
      <c r="K64" s="102" t="s">
        <v>207</v>
      </c>
      <c r="L64" s="102" t="s">
        <v>1777</v>
      </c>
      <c r="M64" s="105"/>
      <c r="N64" s="105" t="s">
        <v>19</v>
      </c>
      <c r="O64" s="105" t="str">
        <f t="shared" si="20"/>
        <v>'DfMemFiuProjectionOnARoadStat',</v>
      </c>
      <c r="P64" s="1" t="e">
        <f t="shared" si="13"/>
        <v>#VALUE!</v>
      </c>
      <c r="Q64" s="2" t="str">
        <f t="shared" si="9"/>
        <v>'uint8',</v>
      </c>
      <c r="R64" s="105" t="str">
        <f t="shared" si="21"/>
        <v>0</v>
      </c>
      <c r="S64" s="105"/>
      <c r="T64" s="105" t="str">
        <f t="shared" si="22"/>
        <v>[0, 1],</v>
      </c>
      <c r="U64" s="105" t="str">
        <f t="shared" si="16"/>
        <v xml:space="preserve">      </v>
      </c>
      <c r="V64" s="106" t="str">
        <f t="shared" si="23"/>
        <v>'',</v>
      </c>
      <c r="W64" s="105" t="str">
        <f t="shared" si="18"/>
        <v xml:space="preserve">      </v>
      </c>
      <c r="X64" s="107" t="str">
        <f t="shared" si="24"/>
        <v>' Status of Projection: 0x0 - OFF  0x1 - ON ';</v>
      </c>
      <c r="Y64" s="1"/>
      <c r="Z64" s="1"/>
      <c r="AA64" s="102"/>
      <c r="AB64" s="105"/>
      <c r="AC64" s="105"/>
    </row>
    <row r="65" spans="2:29" s="108" customFormat="1" ht="13.35" customHeight="1" x14ac:dyDescent="0.3">
      <c r="B65" s="445"/>
      <c r="C65" s="233" t="s">
        <v>1990</v>
      </c>
      <c r="D65" s="236" t="s">
        <v>1991</v>
      </c>
      <c r="E65" s="234" t="s">
        <v>1992</v>
      </c>
      <c r="F65" s="10" t="s">
        <v>1966</v>
      </c>
      <c r="G65" s="1"/>
      <c r="H65" s="1">
        <v>0</v>
      </c>
      <c r="I65" s="1"/>
      <c r="J65" s="29">
        <v>0</v>
      </c>
      <c r="K65" s="29">
        <v>4294967295</v>
      </c>
      <c r="L65" s="29" t="s">
        <v>1777</v>
      </c>
      <c r="M65" s="1"/>
      <c r="N65" s="1"/>
      <c r="O65" s="1" t="str">
        <f t="shared" ref="O65:O66" si="25">"'"&amp;C65&amp;"'"&amp;","</f>
        <v>'DfMemAaTimeIgn',</v>
      </c>
      <c r="P65" s="1" t="str">
        <f t="shared" ref="P65:P66" si="26">REPT(" ", (31-LEN(O65)))</f>
        <v xml:space="preserve">              </v>
      </c>
      <c r="Q65" s="1"/>
      <c r="R65" s="1"/>
      <c r="S65" s="1"/>
      <c r="T65" s="1"/>
      <c r="U65" s="1"/>
      <c r="V65" s="13"/>
      <c r="W65" s="1"/>
      <c r="X65" s="6" t="str">
        <f t="shared" ref="X65:X66" si="27">"'"&amp;IF(E65="[]","-"," "&amp;(CLEAN(E65))&amp;" ")&amp;"'"&amp;";"</f>
        <v>' Time after turning off the ignition ';</v>
      </c>
      <c r="Y65" s="1"/>
      <c r="Z65" s="1"/>
      <c r="AA65" s="225" t="s">
        <v>1989</v>
      </c>
      <c r="AB65" s="105"/>
      <c r="AC65" s="105"/>
    </row>
    <row r="66" spans="2:29" s="8" customFormat="1" ht="13.35" customHeight="1" x14ac:dyDescent="0.3">
      <c r="B66" s="445"/>
      <c r="C66" s="233" t="s">
        <v>1993</v>
      </c>
      <c r="D66" s="236" t="s">
        <v>1994</v>
      </c>
      <c r="E66" s="234" t="s">
        <v>1995</v>
      </c>
      <c r="F66" s="10" t="s">
        <v>1966</v>
      </c>
      <c r="G66" s="1"/>
      <c r="H66" s="1">
        <v>0</v>
      </c>
      <c r="I66" s="1"/>
      <c r="J66" s="29">
        <v>0</v>
      </c>
      <c r="K66" s="29">
        <v>4294967295</v>
      </c>
      <c r="L66" s="29" t="s">
        <v>1777</v>
      </c>
      <c r="M66" s="1"/>
      <c r="N66" s="1"/>
      <c r="O66" s="1" t="str">
        <f t="shared" si="25"/>
        <v>'DfMemAaTimeSave',</v>
      </c>
      <c r="P66" s="1" t="str">
        <f t="shared" si="26"/>
        <v xml:space="preserve">             </v>
      </c>
      <c r="Q66" s="1"/>
      <c r="R66" s="1"/>
      <c r="S66" s="1"/>
      <c r="T66" s="1"/>
      <c r="U66" s="1"/>
      <c r="V66" s="13"/>
      <c r="W66" s="1"/>
      <c r="X66" s="6" t="str">
        <f t="shared" si="27"/>
        <v>' Time to calculate the attentiveness coefficient ';</v>
      </c>
      <c r="Y66" s="1"/>
      <c r="Z66" s="1"/>
      <c r="AA66" s="225"/>
      <c r="AB66" s="2"/>
      <c r="AC66" s="2"/>
    </row>
    <row r="67" spans="2:29" s="8" customFormat="1" ht="13.35" customHeight="1" x14ac:dyDescent="0.3">
      <c r="B67" s="445"/>
      <c r="C67" s="233" t="s">
        <v>1997</v>
      </c>
      <c r="D67" s="236" t="s">
        <v>1998</v>
      </c>
      <c r="E67" s="234" t="s">
        <v>1996</v>
      </c>
      <c r="F67" s="10" t="s">
        <v>1775</v>
      </c>
      <c r="G67" s="1"/>
      <c r="H67" s="1">
        <v>14</v>
      </c>
      <c r="I67" s="1"/>
      <c r="J67" s="29">
        <v>0</v>
      </c>
      <c r="K67" s="29">
        <v>20</v>
      </c>
      <c r="L67" s="29" t="s">
        <v>1777</v>
      </c>
      <c r="M67" s="1"/>
      <c r="N67" s="1"/>
      <c r="O67" s="1" t="str">
        <f t="shared" si="20"/>
        <v>'DfMemAaCoeffAtts',</v>
      </c>
      <c r="P67" s="1" t="str">
        <f t="shared" si="13"/>
        <v xml:space="preserve">            </v>
      </c>
      <c r="Q67" s="1"/>
      <c r="R67" s="1"/>
      <c r="S67" s="1"/>
      <c r="T67" s="1"/>
      <c r="U67" s="1"/>
      <c r="V67" s="13"/>
      <c r="W67" s="1"/>
      <c r="X67" s="6" t="str">
        <f t="shared" si="24"/>
        <v>' Attentiveness coefficient from Memory ';</v>
      </c>
      <c r="Y67" s="1"/>
      <c r="Z67" s="1"/>
      <c r="AA67" s="225"/>
      <c r="AB67" s="2"/>
      <c r="AC67" s="2"/>
    </row>
    <row r="68" spans="2:29" s="8" customFormat="1" ht="13.35" customHeight="1" x14ac:dyDescent="0.3">
      <c r="B68" s="445"/>
      <c r="C68" s="233" t="s">
        <v>1379</v>
      </c>
      <c r="D68" s="233" t="s">
        <v>209</v>
      </c>
      <c r="E68" s="235" t="s">
        <v>73</v>
      </c>
      <c r="F68" s="10" t="s">
        <v>1775</v>
      </c>
      <c r="H68" s="8">
        <v>0</v>
      </c>
      <c r="J68" s="29">
        <v>0</v>
      </c>
      <c r="K68" s="29">
        <v>1</v>
      </c>
      <c r="L68" s="29" t="s">
        <v>1777</v>
      </c>
      <c r="M68" s="1"/>
      <c r="N68" s="1" t="s">
        <v>19</v>
      </c>
      <c r="O68" s="1" t="str">
        <f t="shared" si="20"/>
        <v>'DfMemAccDist',</v>
      </c>
      <c r="P68" s="1" t="str">
        <f t="shared" si="13"/>
        <v xml:space="preserve">                </v>
      </c>
      <c r="Q68" s="1" t="str">
        <f t="shared" ref="Q68:Q133" si="28">"'"&amp;F68&amp;"',"</f>
        <v>'uint8',</v>
      </c>
      <c r="R68" s="1" t="str">
        <f t="shared" si="21"/>
        <v>0</v>
      </c>
      <c r="S68" s="1"/>
      <c r="T68" s="1" t="str">
        <f t="shared" si="22"/>
        <v>[0, 1],</v>
      </c>
      <c r="U68" s="1" t="str">
        <f t="shared" si="16"/>
        <v xml:space="preserve">      </v>
      </c>
      <c r="V68" s="13" t="str">
        <f t="shared" si="23"/>
        <v>'',</v>
      </c>
      <c r="W68" s="1" t="str">
        <f t="shared" si="18"/>
        <v xml:space="preserve">      </v>
      </c>
      <c r="X68" s="6" t="str">
        <f t="shared" si="24"/>
        <v>' Distance to ACC from Memory ';</v>
      </c>
      <c r="Y68" s="1"/>
      <c r="Z68" s="2"/>
      <c r="AA68" s="9" t="s">
        <v>803</v>
      </c>
      <c r="AB68" s="2"/>
      <c r="AC68" s="2"/>
    </row>
    <row r="69" spans="2:29" s="8" customFormat="1" ht="13.35" customHeight="1" x14ac:dyDescent="0.3">
      <c r="B69" s="445"/>
      <c r="C69" s="233" t="s">
        <v>1380</v>
      </c>
      <c r="D69" s="233" t="s">
        <v>208</v>
      </c>
      <c r="E69" s="235" t="s">
        <v>74</v>
      </c>
      <c r="F69" s="10" t="s">
        <v>1775</v>
      </c>
      <c r="G69" s="3"/>
      <c r="H69" s="3">
        <v>0</v>
      </c>
      <c r="I69" s="3"/>
      <c r="J69" s="29">
        <v>0</v>
      </c>
      <c r="K69" s="29">
        <v>255</v>
      </c>
      <c r="L69" s="29" t="s">
        <v>1777</v>
      </c>
      <c r="M69" s="2"/>
      <c r="N69" s="10" t="s">
        <v>19</v>
      </c>
      <c r="O69" s="1" t="str">
        <f t="shared" si="20"/>
        <v>'DfMemAccSpeedKmh',</v>
      </c>
      <c r="P69" s="1" t="str">
        <f t="shared" si="13"/>
        <v xml:space="preserve">            </v>
      </c>
      <c r="Q69" s="2" t="str">
        <f t="shared" si="28"/>
        <v>'uint8',</v>
      </c>
      <c r="R69" s="1" t="str">
        <f t="shared" si="21"/>
        <v>0</v>
      </c>
      <c r="S69" s="1"/>
      <c r="T69" s="1" t="str">
        <f t="shared" si="22"/>
        <v>[0, 255],</v>
      </c>
      <c r="U69" s="1" t="str">
        <f t="shared" si="16"/>
        <v xml:space="preserve">    </v>
      </c>
      <c r="V69" s="13" t="str">
        <f t="shared" si="23"/>
        <v>'',</v>
      </c>
      <c r="W69" s="1" t="str">
        <f t="shared" si="18"/>
        <v xml:space="preserve">      </v>
      </c>
      <c r="X69" s="6" t="str">
        <f t="shared" si="24"/>
        <v>' Speed_kmh to ACC from Memory ';</v>
      </c>
      <c r="Y69" s="2"/>
      <c r="Z69" s="2"/>
      <c r="AA69" s="9"/>
      <c r="AB69" s="58"/>
      <c r="AC69" s="58"/>
    </row>
    <row r="70" spans="2:29" s="8" customFormat="1" ht="13.35" customHeight="1" x14ac:dyDescent="0.3">
      <c r="B70" s="445"/>
      <c r="C70" s="233" t="s">
        <v>1381</v>
      </c>
      <c r="D70" s="233" t="s">
        <v>258</v>
      </c>
      <c r="E70" s="14" t="s">
        <v>141</v>
      </c>
      <c r="F70" s="10" t="s">
        <v>1775</v>
      </c>
      <c r="G70" s="3"/>
      <c r="H70" s="3">
        <v>0</v>
      </c>
      <c r="I70" s="3"/>
      <c r="J70" s="29">
        <v>0</v>
      </c>
      <c r="K70" s="29">
        <v>3</v>
      </c>
      <c r="L70" s="29" t="s">
        <v>1777</v>
      </c>
      <c r="M70" s="2"/>
      <c r="N70" s="10" t="s">
        <v>19</v>
      </c>
      <c r="O70" s="1" t="str">
        <f t="shared" si="20"/>
        <v>'DfMemTypeCC',</v>
      </c>
      <c r="P70" s="1" t="str">
        <f t="shared" si="13"/>
        <v xml:space="preserve">                 </v>
      </c>
      <c r="Q70" s="2" t="str">
        <f t="shared" si="28"/>
        <v>'uint8',</v>
      </c>
      <c r="R70" s="1" t="str">
        <f t="shared" si="21"/>
        <v>0</v>
      </c>
      <c r="S70" s="1"/>
      <c r="T70" s="1" t="str">
        <f t="shared" si="22"/>
        <v>[0, 3],</v>
      </c>
      <c r="U70" s="1" t="str">
        <f t="shared" si="16"/>
        <v xml:space="preserve">      </v>
      </c>
      <c r="V70" s="13" t="str">
        <f t="shared" si="23"/>
        <v>'',</v>
      </c>
      <c r="W70" s="1" t="str">
        <f t="shared" si="18"/>
        <v xml:space="preserve">      </v>
      </c>
      <c r="X70" s="6" t="str">
        <f t="shared" si="24"/>
        <v>' Type CC-ACC-LIM from Memory. 0 - nothing, 1-CC, 2-ACC, 3-LIM ';</v>
      </c>
      <c r="Y70" s="2"/>
      <c r="Z70" s="2"/>
      <c r="AA70" s="9"/>
      <c r="AB70" s="1"/>
      <c r="AC70" s="1"/>
    </row>
    <row r="71" spans="2:29" s="8" customFormat="1" ht="13.35" customHeight="1" x14ac:dyDescent="0.3">
      <c r="B71" s="445"/>
      <c r="C71" s="12" t="s">
        <v>1448</v>
      </c>
      <c r="D71" s="119" t="s">
        <v>1452</v>
      </c>
      <c r="E71" s="57" t="s">
        <v>830</v>
      </c>
      <c r="F71" s="14" t="s">
        <v>1776</v>
      </c>
      <c r="G71" s="58"/>
      <c r="H71" s="58">
        <v>0</v>
      </c>
      <c r="I71" s="58"/>
      <c r="J71" s="29">
        <v>-1</v>
      </c>
      <c r="K71" s="29">
        <v>1</v>
      </c>
      <c r="L71" s="29" t="s">
        <v>1777</v>
      </c>
      <c r="M71" s="58"/>
      <c r="N71" s="10" t="s">
        <v>19</v>
      </c>
      <c r="O71" s="1" t="str">
        <f t="shared" si="20"/>
        <v>'DfMemAnAebCorrnTiWarn',</v>
      </c>
      <c r="P71" s="1" t="str">
        <f t="shared" si="13"/>
        <v xml:space="preserve">       </v>
      </c>
      <c r="Q71" s="2" t="str">
        <f t="shared" si="28"/>
        <v>'single',</v>
      </c>
      <c r="R71" s="1" t="str">
        <f t="shared" si="21"/>
        <v>0</v>
      </c>
      <c r="S71" s="1"/>
      <c r="T71" s="1" t="str">
        <f t="shared" si="22"/>
        <v>[-1, 1],</v>
      </c>
      <c r="U71" s="1" t="str">
        <f t="shared" si="16"/>
        <v xml:space="preserve">     </v>
      </c>
      <c r="V71" s="13" t="str">
        <f t="shared" si="23"/>
        <v>'',</v>
      </c>
      <c r="W71" s="1" t="str">
        <f t="shared" si="18"/>
        <v xml:space="preserve">      </v>
      </c>
      <c r="X71" s="6" t="str">
        <f t="shared" si="24"/>
        <v>' Stored AEB warning correction time: -1, -0.95, -0.9...1 ';</v>
      </c>
      <c r="Y71" s="1"/>
      <c r="Z71" s="1"/>
      <c r="AA71" s="453"/>
      <c r="AB71" s="1"/>
      <c r="AC71" s="1"/>
    </row>
    <row r="72" spans="2:29" s="8" customFormat="1" ht="13.35" customHeight="1" x14ac:dyDescent="0.3">
      <c r="B72" s="445"/>
      <c r="C72" s="12" t="s">
        <v>1449</v>
      </c>
      <c r="D72" s="119" t="s">
        <v>1453</v>
      </c>
      <c r="E72" s="57" t="s">
        <v>840</v>
      </c>
      <c r="F72" s="14" t="s">
        <v>1776</v>
      </c>
      <c r="G72" s="2"/>
      <c r="H72" s="2">
        <v>0</v>
      </c>
      <c r="I72" s="2"/>
      <c r="J72" s="29">
        <v>-1</v>
      </c>
      <c r="K72" s="29">
        <v>1</v>
      </c>
      <c r="L72" s="29" t="s">
        <v>1777</v>
      </c>
      <c r="M72" s="2"/>
      <c r="N72" s="10" t="s">
        <v>19</v>
      </c>
      <c r="O72" s="1" t="str">
        <f t="shared" si="20"/>
        <v>'DfMemAnLccCorrnTiWarn',</v>
      </c>
      <c r="P72" s="1" t="str">
        <f t="shared" si="13"/>
        <v xml:space="preserve">       </v>
      </c>
      <c r="Q72" s="2" t="str">
        <f t="shared" si="28"/>
        <v>'single',</v>
      </c>
      <c r="R72" s="1" t="str">
        <f t="shared" si="21"/>
        <v>0</v>
      </c>
      <c r="S72" s="1"/>
      <c r="T72" s="1" t="str">
        <f t="shared" si="22"/>
        <v>[-1, 1],</v>
      </c>
      <c r="U72" s="1" t="str">
        <f t="shared" si="16"/>
        <v xml:space="preserve">     </v>
      </c>
      <c r="V72" s="13" t="str">
        <f t="shared" si="23"/>
        <v>'',</v>
      </c>
      <c r="W72" s="1" t="str">
        <f t="shared" si="18"/>
        <v xml:space="preserve">      </v>
      </c>
      <c r="X72" s="6" t="str">
        <f t="shared" si="24"/>
        <v>' Stored LCC warning correction time: -1, -0.95, -0.9...1 ';</v>
      </c>
      <c r="Y72" s="1"/>
      <c r="Z72" s="1"/>
      <c r="AA72" s="453"/>
      <c r="AB72" s="1"/>
      <c r="AC72" s="1"/>
    </row>
    <row r="73" spans="2:29" s="8" customFormat="1" ht="13.35" customHeight="1" x14ac:dyDescent="0.3">
      <c r="B73" s="445"/>
      <c r="C73" s="12" t="s">
        <v>1450</v>
      </c>
      <c r="D73" s="119" t="s">
        <v>1454</v>
      </c>
      <c r="E73" s="57" t="s">
        <v>842</v>
      </c>
      <c r="F73" s="14" t="s">
        <v>1776</v>
      </c>
      <c r="G73" s="2"/>
      <c r="H73" s="2">
        <v>0</v>
      </c>
      <c r="I73" s="2"/>
      <c r="J73" s="29">
        <v>-1</v>
      </c>
      <c r="K73" s="29">
        <v>1</v>
      </c>
      <c r="L73" s="29" t="s">
        <v>1777</v>
      </c>
      <c r="M73" s="2"/>
      <c r="N73" s="10" t="s">
        <v>19</v>
      </c>
      <c r="O73" s="1" t="str">
        <f t="shared" si="20"/>
        <v>'DfMemAnDowCorrnTiWarn',</v>
      </c>
      <c r="P73" s="1" t="str">
        <f t="shared" si="13"/>
        <v xml:space="preserve">       </v>
      </c>
      <c r="Q73" s="2" t="str">
        <f t="shared" si="28"/>
        <v>'single',</v>
      </c>
      <c r="R73" s="1" t="str">
        <f t="shared" si="21"/>
        <v>0</v>
      </c>
      <c r="S73" s="1"/>
      <c r="T73" s="1" t="str">
        <f t="shared" si="22"/>
        <v>[-1, 1],</v>
      </c>
      <c r="U73" s="1" t="str">
        <f t="shared" si="16"/>
        <v xml:space="preserve">     </v>
      </c>
      <c r="V73" s="13" t="str">
        <f t="shared" si="23"/>
        <v>'',</v>
      </c>
      <c r="W73" s="1" t="str">
        <f t="shared" si="18"/>
        <v xml:space="preserve">      </v>
      </c>
      <c r="X73" s="6" t="str">
        <f t="shared" si="24"/>
        <v>' Stored DOW warning correction time: -1, -0.95, -0.9...1 ';</v>
      </c>
      <c r="Y73" s="1"/>
      <c r="Z73" s="1"/>
      <c r="AA73" s="453"/>
      <c r="AB73" s="1"/>
      <c r="AC73" s="1"/>
    </row>
    <row r="74" spans="2:29" s="8" customFormat="1" ht="13.35" customHeight="1" x14ac:dyDescent="0.3">
      <c r="B74" s="445"/>
      <c r="C74" s="12" t="s">
        <v>1451</v>
      </c>
      <c r="D74" s="119" t="s">
        <v>1455</v>
      </c>
      <c r="E74" s="57" t="s">
        <v>846</v>
      </c>
      <c r="F74" s="14" t="s">
        <v>1776</v>
      </c>
      <c r="G74" s="2"/>
      <c r="H74" s="2">
        <v>0</v>
      </c>
      <c r="I74" s="2"/>
      <c r="J74" s="29">
        <v>-1</v>
      </c>
      <c r="K74" s="29">
        <v>1</v>
      </c>
      <c r="L74" s="29" t="s">
        <v>1777</v>
      </c>
      <c r="M74" s="2"/>
      <c r="N74" s="10" t="s">
        <v>19</v>
      </c>
      <c r="O74" s="1" t="str">
        <f t="shared" si="20"/>
        <v>'DfMemAnRdaCorrnTiWarn',</v>
      </c>
      <c r="P74" s="1" t="str">
        <f t="shared" si="13"/>
        <v xml:space="preserve">       </v>
      </c>
      <c r="Q74" s="2" t="str">
        <f t="shared" si="28"/>
        <v>'single',</v>
      </c>
      <c r="R74" s="1" t="str">
        <f t="shared" si="21"/>
        <v>0</v>
      </c>
      <c r="S74" s="1"/>
      <c r="T74" s="1" t="str">
        <f t="shared" si="22"/>
        <v>[-1, 1],</v>
      </c>
      <c r="U74" s="1" t="str">
        <f t="shared" si="16"/>
        <v xml:space="preserve">     </v>
      </c>
      <c r="V74" s="13" t="str">
        <f t="shared" si="23"/>
        <v>'',</v>
      </c>
      <c r="W74" s="1" t="str">
        <f t="shared" si="18"/>
        <v xml:space="preserve">      </v>
      </c>
      <c r="X74" s="6" t="str">
        <f t="shared" si="24"/>
        <v>' Stored RDA warning correction time: -1, -0.45, -0.4…1 ';</v>
      </c>
      <c r="Y74" s="1"/>
      <c r="Z74" s="1"/>
      <c r="AA74" s="453"/>
      <c r="AB74" s="2"/>
      <c r="AC74" s="2"/>
    </row>
    <row r="75" spans="2:29" s="8" customFormat="1" ht="13.35" customHeight="1" x14ac:dyDescent="0.3">
      <c r="B75" s="445"/>
      <c r="C75" s="12" t="s">
        <v>1382</v>
      </c>
      <c r="D75" s="118" t="s">
        <v>1415</v>
      </c>
      <c r="E75" s="15" t="s">
        <v>1226</v>
      </c>
      <c r="F75" s="14" t="s">
        <v>1776</v>
      </c>
      <c r="G75" s="59"/>
      <c r="H75" s="60">
        <v>0</v>
      </c>
      <c r="I75" s="60"/>
      <c r="J75" s="29">
        <v>0</v>
      </c>
      <c r="K75" s="29">
        <v>65535</v>
      </c>
      <c r="L75" s="30" t="s">
        <v>1793</v>
      </c>
      <c r="M75" s="2"/>
      <c r="N75" s="10" t="s">
        <v>19</v>
      </c>
      <c r="O75" s="1" t="str">
        <f t="shared" si="20"/>
        <v>'DfMemAnAccTimeJam',</v>
      </c>
      <c r="P75" s="1" t="str">
        <f t="shared" si="13"/>
        <v xml:space="preserve">           </v>
      </c>
      <c r="Q75" s="2" t="str">
        <f t="shared" si="28"/>
        <v>'single',</v>
      </c>
      <c r="R75" s="1" t="str">
        <f t="shared" si="21"/>
        <v>0</v>
      </c>
      <c r="S75" s="1"/>
      <c r="T75" s="1" t="str">
        <f t="shared" si="22"/>
        <v>[0, 65535],</v>
      </c>
      <c r="U75" s="1" t="str">
        <f t="shared" si="16"/>
        <v xml:space="preserve">  </v>
      </c>
      <c r="V75" s="13" t="str">
        <f t="shared" si="23"/>
        <v>h,</v>
      </c>
      <c r="W75" s="1" t="str">
        <f t="shared" si="18"/>
        <v xml:space="preserve">       </v>
      </c>
      <c r="X75" s="6" t="str">
        <f t="shared" si="24"/>
        <v>' Driving time up to 20 km/h ';</v>
      </c>
      <c r="Z75" s="454" t="s">
        <v>847</v>
      </c>
      <c r="AA75" s="9"/>
      <c r="AB75" s="2"/>
      <c r="AC75" s="2"/>
    </row>
    <row r="76" spans="2:29" s="8" customFormat="1" ht="13.35" customHeight="1" x14ac:dyDescent="0.3">
      <c r="B76" s="445"/>
      <c r="C76" s="12" t="s">
        <v>1383</v>
      </c>
      <c r="D76" s="118" t="s">
        <v>1416</v>
      </c>
      <c r="E76" s="15" t="s">
        <v>1227</v>
      </c>
      <c r="F76" s="14" t="s">
        <v>1776</v>
      </c>
      <c r="G76" s="59"/>
      <c r="H76" s="3">
        <v>0</v>
      </c>
      <c r="I76" s="3"/>
      <c r="J76" s="29">
        <v>0</v>
      </c>
      <c r="K76" s="29">
        <v>65535</v>
      </c>
      <c r="L76" s="30" t="s">
        <v>1793</v>
      </c>
      <c r="M76" s="2"/>
      <c r="N76" s="10" t="s">
        <v>19</v>
      </c>
      <c r="O76" s="1" t="str">
        <f t="shared" si="20"/>
        <v>'DfMemAnAccTimeCity',</v>
      </c>
      <c r="P76" s="1" t="str">
        <f t="shared" si="13"/>
        <v xml:space="preserve">          </v>
      </c>
      <c r="Q76" s="2" t="str">
        <f t="shared" si="28"/>
        <v>'single',</v>
      </c>
      <c r="R76" s="1" t="str">
        <f t="shared" si="21"/>
        <v>0</v>
      </c>
      <c r="S76" s="1"/>
      <c r="T76" s="1" t="str">
        <f t="shared" si="22"/>
        <v>[0, 65535],</v>
      </c>
      <c r="U76" s="1" t="str">
        <f t="shared" si="16"/>
        <v xml:space="preserve">  </v>
      </c>
      <c r="V76" s="13" t="str">
        <f t="shared" si="23"/>
        <v>h,</v>
      </c>
      <c r="W76" s="1" t="str">
        <f t="shared" si="18"/>
        <v xml:space="preserve">       </v>
      </c>
      <c r="X76" s="6" t="str">
        <f t="shared" si="24"/>
        <v>' Driving time beetwin 20-80 km/h ';</v>
      </c>
      <c r="Z76" s="453"/>
      <c r="AA76" s="9"/>
      <c r="AB76" s="2"/>
      <c r="AC76" s="2"/>
    </row>
    <row r="77" spans="2:29" s="8" customFormat="1" ht="13.35" customHeight="1" x14ac:dyDescent="0.3">
      <c r="B77" s="445"/>
      <c r="C77" s="12" t="s">
        <v>1384</v>
      </c>
      <c r="D77" s="118" t="s">
        <v>1417</v>
      </c>
      <c r="E77" s="15" t="s">
        <v>1228</v>
      </c>
      <c r="F77" s="14" t="s">
        <v>1776</v>
      </c>
      <c r="G77" s="59"/>
      <c r="H77" s="3">
        <v>0</v>
      </c>
      <c r="I77" s="3"/>
      <c r="J77" s="29">
        <v>0</v>
      </c>
      <c r="K77" s="29">
        <v>65535</v>
      </c>
      <c r="L77" s="30" t="s">
        <v>1793</v>
      </c>
      <c r="M77" s="2"/>
      <c r="N77" s="10" t="s">
        <v>19</v>
      </c>
      <c r="O77" s="1" t="str">
        <f t="shared" si="20"/>
        <v>'DfMemAnAccTimeHighWay',</v>
      </c>
      <c r="P77" s="1" t="str">
        <f t="shared" si="13"/>
        <v xml:space="preserve">       </v>
      </c>
      <c r="Q77" s="2" t="str">
        <f t="shared" si="28"/>
        <v>'single',</v>
      </c>
      <c r="R77" s="1" t="str">
        <f t="shared" si="21"/>
        <v>0</v>
      </c>
      <c r="S77" s="1"/>
      <c r="T77" s="1" t="str">
        <f t="shared" si="22"/>
        <v>[0, 65535],</v>
      </c>
      <c r="U77" s="1" t="str">
        <f t="shared" si="16"/>
        <v xml:space="preserve">  </v>
      </c>
      <c r="V77" s="13" t="str">
        <f t="shared" si="23"/>
        <v>h,</v>
      </c>
      <c r="W77" s="1" t="str">
        <f t="shared" si="18"/>
        <v xml:space="preserve">       </v>
      </c>
      <c r="X77" s="6" t="str">
        <f t="shared" si="24"/>
        <v>' Driving time above 80 km/h ';</v>
      </c>
      <c r="Z77" s="453"/>
      <c r="AA77" s="9"/>
      <c r="AB77" s="2"/>
      <c r="AC77" s="2"/>
    </row>
    <row r="78" spans="2:29" s="8" customFormat="1" ht="13.35" customHeight="1" x14ac:dyDescent="0.3">
      <c r="B78" s="445"/>
      <c r="C78" s="12" t="s">
        <v>1385</v>
      </c>
      <c r="D78" s="118" t="s">
        <v>1418</v>
      </c>
      <c r="E78" s="15" t="s">
        <v>1229</v>
      </c>
      <c r="F78" s="14" t="s">
        <v>1776</v>
      </c>
      <c r="G78" s="59"/>
      <c r="H78" s="3">
        <v>0</v>
      </c>
      <c r="I78" s="3"/>
      <c r="J78" s="29">
        <v>0</v>
      </c>
      <c r="K78" s="29">
        <v>65535</v>
      </c>
      <c r="L78" s="30" t="s">
        <v>1793</v>
      </c>
      <c r="M78" s="2"/>
      <c r="N78" s="10" t="s">
        <v>19</v>
      </c>
      <c r="O78" s="1" t="str">
        <f t="shared" si="20"/>
        <v>'DfMemAnAccTimeMinDist',</v>
      </c>
      <c r="P78" s="1" t="str">
        <f t="shared" si="13"/>
        <v xml:space="preserve">       </v>
      </c>
      <c r="Q78" s="2" t="str">
        <f t="shared" si="28"/>
        <v>'single',</v>
      </c>
      <c r="R78" s="1" t="str">
        <f t="shared" si="21"/>
        <v>0</v>
      </c>
      <c r="S78" s="1"/>
      <c r="T78" s="1" t="str">
        <f t="shared" si="22"/>
        <v>[0, 65535],</v>
      </c>
      <c r="U78" s="1" t="str">
        <f t="shared" si="16"/>
        <v xml:space="preserve">  </v>
      </c>
      <c r="V78" s="13" t="str">
        <f t="shared" si="23"/>
        <v>h,</v>
      </c>
      <c r="W78" s="1" t="str">
        <f t="shared" si="18"/>
        <v xml:space="preserve">       </v>
      </c>
      <c r="X78" s="6" t="str">
        <f t="shared" si="24"/>
        <v>' Driving time distance up to 20 m ';</v>
      </c>
      <c r="Z78" s="453"/>
      <c r="AA78" s="9"/>
      <c r="AB78" s="2"/>
      <c r="AC78" s="2"/>
    </row>
    <row r="79" spans="2:29" s="8" customFormat="1" ht="13.35" customHeight="1" x14ac:dyDescent="0.3">
      <c r="B79" s="445"/>
      <c r="C79" s="12" t="s">
        <v>1386</v>
      </c>
      <c r="D79" s="118" t="s">
        <v>1419</v>
      </c>
      <c r="E79" s="15" t="s">
        <v>1230</v>
      </c>
      <c r="F79" s="14" t="s">
        <v>1776</v>
      </c>
      <c r="G79" s="59"/>
      <c r="H79" s="3">
        <v>0</v>
      </c>
      <c r="I79" s="3"/>
      <c r="J79" s="29">
        <v>0</v>
      </c>
      <c r="K79" s="29">
        <v>65535</v>
      </c>
      <c r="L79" s="30" t="s">
        <v>1793</v>
      </c>
      <c r="M79" s="2"/>
      <c r="N79" s="10" t="s">
        <v>19</v>
      </c>
      <c r="O79" s="1" t="str">
        <f t="shared" si="20"/>
        <v>'DfMemAnAccTimeMedDist',</v>
      </c>
      <c r="P79" s="1" t="str">
        <f t="shared" si="13"/>
        <v xml:space="preserve">       </v>
      </c>
      <c r="Q79" s="2" t="str">
        <f t="shared" si="28"/>
        <v>'single',</v>
      </c>
      <c r="R79" s="1" t="str">
        <f t="shared" si="21"/>
        <v>0</v>
      </c>
      <c r="S79" s="1"/>
      <c r="T79" s="1" t="str">
        <f t="shared" si="22"/>
        <v>[0, 65535],</v>
      </c>
      <c r="U79" s="1" t="str">
        <f t="shared" si="16"/>
        <v xml:space="preserve">  </v>
      </c>
      <c r="V79" s="13" t="str">
        <f t="shared" si="23"/>
        <v>h,</v>
      </c>
      <c r="W79" s="1" t="str">
        <f t="shared" si="18"/>
        <v xml:space="preserve">       </v>
      </c>
      <c r="X79" s="6" t="str">
        <f t="shared" si="24"/>
        <v>' Driving time distance  beetwin to 20-30 m ';</v>
      </c>
      <c r="Z79" s="453"/>
      <c r="AA79" s="9"/>
      <c r="AB79" s="2"/>
      <c r="AC79" s="2"/>
    </row>
    <row r="80" spans="2:29" s="8" customFormat="1" ht="13.35" customHeight="1" x14ac:dyDescent="0.3">
      <c r="B80" s="445"/>
      <c r="C80" s="12" t="s">
        <v>1387</v>
      </c>
      <c r="D80" s="118" t="s">
        <v>1420</v>
      </c>
      <c r="E80" s="15" t="s">
        <v>1231</v>
      </c>
      <c r="F80" s="14" t="s">
        <v>1776</v>
      </c>
      <c r="G80" s="59"/>
      <c r="H80" s="3">
        <v>0</v>
      </c>
      <c r="I80" s="3"/>
      <c r="J80" s="29">
        <v>0</v>
      </c>
      <c r="K80" s="29">
        <v>65535</v>
      </c>
      <c r="L80" s="30" t="s">
        <v>1793</v>
      </c>
      <c r="M80" s="2"/>
      <c r="N80" s="10" t="s">
        <v>19</v>
      </c>
      <c r="O80" s="1" t="str">
        <f t="shared" si="20"/>
        <v>'DfMemAnAccTimeMedMaxDist',</v>
      </c>
      <c r="P80" s="1" t="str">
        <f t="shared" si="13"/>
        <v xml:space="preserve">    </v>
      </c>
      <c r="Q80" s="2" t="str">
        <f t="shared" si="28"/>
        <v>'single',</v>
      </c>
      <c r="R80" s="1" t="str">
        <f t="shared" si="21"/>
        <v>0</v>
      </c>
      <c r="S80" s="1"/>
      <c r="T80" s="1" t="str">
        <f t="shared" si="22"/>
        <v>[0, 65535],</v>
      </c>
      <c r="U80" s="1" t="str">
        <f t="shared" si="16"/>
        <v xml:space="preserve">  </v>
      </c>
      <c r="V80" s="13" t="str">
        <f t="shared" si="23"/>
        <v>h,</v>
      </c>
      <c r="W80" s="1" t="str">
        <f t="shared" si="18"/>
        <v xml:space="preserve">       </v>
      </c>
      <c r="X80" s="6" t="str">
        <f t="shared" si="24"/>
        <v>' Driving time distance  beetwin to 30-40 m ';</v>
      </c>
      <c r="Z80" s="453"/>
      <c r="AA80" s="9"/>
      <c r="AB80" s="2"/>
      <c r="AC80" s="2"/>
    </row>
    <row r="81" spans="2:29" s="8" customFormat="1" ht="13.35" customHeight="1" x14ac:dyDescent="0.3">
      <c r="B81" s="445"/>
      <c r="C81" s="12" t="s">
        <v>1388</v>
      </c>
      <c r="D81" s="118" t="s">
        <v>1421</v>
      </c>
      <c r="E81" s="15" t="s">
        <v>1232</v>
      </c>
      <c r="F81" s="14" t="s">
        <v>1776</v>
      </c>
      <c r="G81" s="59"/>
      <c r="H81" s="3">
        <v>0</v>
      </c>
      <c r="I81" s="3"/>
      <c r="J81" s="29">
        <v>0</v>
      </c>
      <c r="K81" s="29">
        <v>65535</v>
      </c>
      <c r="L81" s="30" t="s">
        <v>1793</v>
      </c>
      <c r="M81" s="2"/>
      <c r="N81" s="10" t="s">
        <v>19</v>
      </c>
      <c r="O81" s="1" t="str">
        <f t="shared" si="20"/>
        <v>'DfMemAnAccTimeMaxDist',</v>
      </c>
      <c r="P81" s="1" t="str">
        <f t="shared" si="13"/>
        <v xml:space="preserve">       </v>
      </c>
      <c r="Q81" s="2" t="str">
        <f t="shared" si="28"/>
        <v>'single',</v>
      </c>
      <c r="R81" s="1" t="str">
        <f t="shared" si="21"/>
        <v>0</v>
      </c>
      <c r="S81" s="1"/>
      <c r="T81" s="1" t="str">
        <f t="shared" si="22"/>
        <v>[0, 65535],</v>
      </c>
      <c r="U81" s="1" t="str">
        <f t="shared" si="16"/>
        <v xml:space="preserve">  </v>
      </c>
      <c r="V81" s="13" t="str">
        <f t="shared" si="23"/>
        <v>h,</v>
      </c>
      <c r="W81" s="1" t="str">
        <f t="shared" si="18"/>
        <v xml:space="preserve">       </v>
      </c>
      <c r="X81" s="6" t="str">
        <f t="shared" si="24"/>
        <v>' Driving time distance above to 40 m ';</v>
      </c>
      <c r="Z81" s="453"/>
      <c r="AA81" s="9"/>
      <c r="AB81" s="2"/>
      <c r="AC81" s="2"/>
    </row>
    <row r="82" spans="2:29" s="8" customFormat="1" x14ac:dyDescent="0.3">
      <c r="B82" s="445"/>
      <c r="C82" s="12" t="s">
        <v>1389</v>
      </c>
      <c r="D82" s="118" t="s">
        <v>1422</v>
      </c>
      <c r="E82" s="15" t="s">
        <v>1233</v>
      </c>
      <c r="F82" s="14" t="s">
        <v>1776</v>
      </c>
      <c r="G82" s="59"/>
      <c r="H82" s="3">
        <v>0</v>
      </c>
      <c r="I82" s="3"/>
      <c r="J82" s="29">
        <v>0</v>
      </c>
      <c r="K82" s="29">
        <v>65535</v>
      </c>
      <c r="L82" s="30" t="s">
        <v>1793</v>
      </c>
      <c r="M82" s="2"/>
      <c r="N82" s="10" t="s">
        <v>19</v>
      </c>
      <c r="O82" s="1" t="str">
        <f t="shared" si="20"/>
        <v>'DfMemAnCcTime',</v>
      </c>
      <c r="P82" s="1" t="str">
        <f t="shared" si="13"/>
        <v xml:space="preserve">               </v>
      </c>
      <c r="Q82" s="2" t="str">
        <f t="shared" si="28"/>
        <v>'single',</v>
      </c>
      <c r="R82" s="1" t="str">
        <f t="shared" si="21"/>
        <v>0</v>
      </c>
      <c r="S82" s="1"/>
      <c r="T82" s="1" t="str">
        <f t="shared" si="22"/>
        <v>[0, 65535],</v>
      </c>
      <c r="U82" s="1" t="str">
        <f t="shared" si="16"/>
        <v xml:space="preserve">  </v>
      </c>
      <c r="V82" s="13" t="str">
        <f t="shared" si="23"/>
        <v>h,</v>
      </c>
      <c r="W82" s="1" t="str">
        <f t="shared" si="18"/>
        <v xml:space="preserve">       </v>
      </c>
      <c r="X82" s="6" t="str">
        <f t="shared" si="24"/>
        <v>' Driving hour on CC ';</v>
      </c>
      <c r="Z82" s="453"/>
      <c r="AA82" s="9"/>
      <c r="AB82" s="2"/>
      <c r="AC82" s="2"/>
    </row>
    <row r="83" spans="2:29" s="8" customFormat="1" ht="13.35" customHeight="1" x14ac:dyDescent="0.3">
      <c r="B83" s="445"/>
      <c r="C83" s="12" t="s">
        <v>1390</v>
      </c>
      <c r="D83" s="119" t="s">
        <v>1423</v>
      </c>
      <c r="E83" s="57" t="s">
        <v>832</v>
      </c>
      <c r="F83" s="10" t="s">
        <v>1775</v>
      </c>
      <c r="G83" s="59"/>
      <c r="H83" s="3">
        <v>0</v>
      </c>
      <c r="I83" s="3"/>
      <c r="J83" s="29">
        <v>0</v>
      </c>
      <c r="K83" s="29">
        <v>255</v>
      </c>
      <c r="L83" s="29" t="s">
        <v>1777</v>
      </c>
      <c r="M83" s="2"/>
      <c r="N83" s="10" t="s">
        <v>19</v>
      </c>
      <c r="O83" s="1" t="str">
        <f t="shared" si="20"/>
        <v>'DfMemAnAebNrOfOper',</v>
      </c>
      <c r="P83" s="1" t="str">
        <f t="shared" si="13"/>
        <v xml:space="preserve">          </v>
      </c>
      <c r="Q83" s="2" t="str">
        <f t="shared" si="28"/>
        <v>'uint8',</v>
      </c>
      <c r="R83" s="1" t="str">
        <f t="shared" si="21"/>
        <v>0</v>
      </c>
      <c r="S83" s="1"/>
      <c r="T83" s="1" t="str">
        <f t="shared" si="22"/>
        <v>[0, 255],</v>
      </c>
      <c r="U83" s="1" t="str">
        <f t="shared" si="16"/>
        <v xml:space="preserve">    </v>
      </c>
      <c r="V83" s="13" t="str">
        <f t="shared" si="23"/>
        <v>'',</v>
      </c>
      <c r="W83" s="1" t="str">
        <f t="shared" si="18"/>
        <v xml:space="preserve">      </v>
      </c>
      <c r="X83" s="6" t="str">
        <f t="shared" si="24"/>
        <v>' Number of operations AEB ';</v>
      </c>
      <c r="Z83" s="455" t="s">
        <v>137</v>
      </c>
      <c r="AA83" s="9"/>
      <c r="AB83" s="2"/>
      <c r="AC83" s="2"/>
    </row>
    <row r="84" spans="2:29" s="8" customFormat="1" ht="13.35" customHeight="1" x14ac:dyDescent="0.3">
      <c r="B84" s="445"/>
      <c r="C84" s="12" t="s">
        <v>1391</v>
      </c>
      <c r="D84" s="119" t="s">
        <v>1424</v>
      </c>
      <c r="E84" s="57" t="s">
        <v>833</v>
      </c>
      <c r="F84" s="14" t="s">
        <v>1776</v>
      </c>
      <c r="G84" s="59"/>
      <c r="H84" s="3">
        <v>0</v>
      </c>
      <c r="I84" s="3"/>
      <c r="J84" s="29">
        <v>0</v>
      </c>
      <c r="K84" s="29">
        <v>65535</v>
      </c>
      <c r="L84" s="30" t="s">
        <v>1794</v>
      </c>
      <c r="M84" s="2"/>
      <c r="N84" s="10" t="s">
        <v>19</v>
      </c>
      <c r="O84" s="1" t="str">
        <f t="shared" si="20"/>
        <v>'DfMemAnAebActvnDst',</v>
      </c>
      <c r="P84" s="1" t="str">
        <f t="shared" si="13"/>
        <v xml:space="preserve">          </v>
      </c>
      <c r="Q84" s="2" t="str">
        <f t="shared" si="28"/>
        <v>'single',</v>
      </c>
      <c r="R84" s="1" t="str">
        <f t="shared" si="21"/>
        <v>0</v>
      </c>
      <c r="S84" s="1"/>
      <c r="T84" s="1" t="str">
        <f t="shared" si="22"/>
        <v>[0, 65535],</v>
      </c>
      <c r="U84" s="1" t="str">
        <f t="shared" si="16"/>
        <v xml:space="preserve">  </v>
      </c>
      <c r="V84" s="13" t="str">
        <f t="shared" si="23"/>
        <v>km,</v>
      </c>
      <c r="W84" s="1" t="str">
        <f t="shared" si="18"/>
        <v xml:space="preserve">      </v>
      </c>
      <c r="X84" s="6" t="str">
        <f t="shared" si="24"/>
        <v>' Distance traveled with active function AEB ';</v>
      </c>
      <c r="Z84" s="455"/>
      <c r="AA84" s="9"/>
      <c r="AB84" s="2"/>
      <c r="AC84" s="2"/>
    </row>
    <row r="85" spans="2:29" s="8" customFormat="1" ht="13.35" customHeight="1" x14ac:dyDescent="0.3">
      <c r="B85" s="445"/>
      <c r="C85" s="12" t="s">
        <v>1392</v>
      </c>
      <c r="D85" s="119" t="s">
        <v>1425</v>
      </c>
      <c r="E85" s="57" t="s">
        <v>831</v>
      </c>
      <c r="F85" s="14" t="s">
        <v>1776</v>
      </c>
      <c r="G85" s="59"/>
      <c r="H85" s="3">
        <v>0</v>
      </c>
      <c r="I85" s="3"/>
      <c r="J85" s="29">
        <v>0</v>
      </c>
      <c r="K85" s="29">
        <v>65535</v>
      </c>
      <c r="L85" s="30" t="s">
        <v>1788</v>
      </c>
      <c r="M85" s="2"/>
      <c r="N85" s="10" t="s">
        <v>19</v>
      </c>
      <c r="O85" s="1" t="str">
        <f t="shared" si="20"/>
        <v>'DfMemAnAebAvgDistToTar',</v>
      </c>
      <c r="P85" s="1" t="str">
        <f t="shared" si="13"/>
        <v xml:space="preserve">      </v>
      </c>
      <c r="Q85" s="2" t="str">
        <f t="shared" si="28"/>
        <v>'single',</v>
      </c>
      <c r="R85" s="1" t="str">
        <f t="shared" si="21"/>
        <v>0</v>
      </c>
      <c r="S85" s="1"/>
      <c r="T85" s="1" t="str">
        <f t="shared" si="22"/>
        <v>[0, 65535],</v>
      </c>
      <c r="U85" s="1" t="str">
        <f t="shared" si="16"/>
        <v xml:space="preserve">  </v>
      </c>
      <c r="V85" s="13" t="str">
        <f t="shared" si="23"/>
        <v>m,</v>
      </c>
      <c r="W85" s="1" t="str">
        <f t="shared" si="18"/>
        <v xml:space="preserve">       </v>
      </c>
      <c r="X85" s="6" t="str">
        <f t="shared" si="24"/>
        <v>' Average distance to the target when AEB is activated ';</v>
      </c>
      <c r="Z85" s="455"/>
      <c r="AA85" s="9"/>
      <c r="AB85" s="2"/>
      <c r="AC85" s="2"/>
    </row>
    <row r="86" spans="2:29" s="8" customFormat="1" ht="13.35" customHeight="1" x14ac:dyDescent="0.3">
      <c r="B86" s="445"/>
      <c r="C86" s="12" t="s">
        <v>1393</v>
      </c>
      <c r="D86" s="119" t="s">
        <v>1426</v>
      </c>
      <c r="E86" s="57" t="s">
        <v>834</v>
      </c>
      <c r="F86" s="14" t="s">
        <v>1776</v>
      </c>
      <c r="G86" s="59"/>
      <c r="H86" s="3">
        <v>0</v>
      </c>
      <c r="I86" s="3"/>
      <c r="J86" s="29">
        <v>0</v>
      </c>
      <c r="K86" s="29">
        <v>65535</v>
      </c>
      <c r="L86" s="30" t="s">
        <v>1794</v>
      </c>
      <c r="M86" s="2"/>
      <c r="N86" s="10" t="s">
        <v>19</v>
      </c>
      <c r="O86" s="1" t="str">
        <f t="shared" si="20"/>
        <v>'DfMemAnFcwActvnDst',</v>
      </c>
      <c r="P86" s="1" t="str">
        <f t="shared" si="13"/>
        <v xml:space="preserve">          </v>
      </c>
      <c r="Q86" s="2" t="str">
        <f t="shared" si="28"/>
        <v>'single',</v>
      </c>
      <c r="R86" s="1" t="str">
        <f t="shared" si="21"/>
        <v>0</v>
      </c>
      <c r="S86" s="1"/>
      <c r="T86" s="1" t="str">
        <f t="shared" si="22"/>
        <v>[0, 65535],</v>
      </c>
      <c r="U86" s="1" t="str">
        <f t="shared" si="16"/>
        <v xml:space="preserve">  </v>
      </c>
      <c r="V86" s="13" t="str">
        <f t="shared" si="23"/>
        <v>km,</v>
      </c>
      <c r="W86" s="1" t="str">
        <f t="shared" si="18"/>
        <v xml:space="preserve">      </v>
      </c>
      <c r="X86" s="6" t="str">
        <f t="shared" si="24"/>
        <v>' Distance traveled with active function FCW ';</v>
      </c>
      <c r="Z86" s="455"/>
      <c r="AA86" s="9"/>
      <c r="AB86" s="2"/>
      <c r="AC86" s="2"/>
    </row>
    <row r="87" spans="2:29" s="8" customFormat="1" ht="13.35" customHeight="1" x14ac:dyDescent="0.3">
      <c r="B87" s="445"/>
      <c r="C87" s="12" t="s">
        <v>1394</v>
      </c>
      <c r="D87" s="119" t="s">
        <v>1427</v>
      </c>
      <c r="E87" s="57" t="s">
        <v>835</v>
      </c>
      <c r="F87" s="10" t="s">
        <v>1775</v>
      </c>
      <c r="G87" s="59"/>
      <c r="H87" s="3">
        <v>0</v>
      </c>
      <c r="I87" s="3"/>
      <c r="J87" s="29">
        <v>0</v>
      </c>
      <c r="K87" s="29">
        <v>255</v>
      </c>
      <c r="L87" s="29" t="s">
        <v>1777</v>
      </c>
      <c r="M87" s="2"/>
      <c r="N87" s="10" t="s">
        <v>19</v>
      </c>
      <c r="O87" s="1" t="str">
        <f t="shared" si="20"/>
        <v>'DfMemAnFcwNrOfOper',</v>
      </c>
      <c r="P87" s="1" t="str">
        <f t="shared" si="13"/>
        <v xml:space="preserve">          </v>
      </c>
      <c r="Q87" s="2" t="str">
        <f t="shared" si="28"/>
        <v>'uint8',</v>
      </c>
      <c r="R87" s="1" t="str">
        <f t="shared" si="21"/>
        <v>0</v>
      </c>
      <c r="S87" s="1"/>
      <c r="T87" s="1" t="str">
        <f t="shared" si="22"/>
        <v>[0, 255],</v>
      </c>
      <c r="U87" s="1" t="str">
        <f t="shared" si="16"/>
        <v xml:space="preserve">    </v>
      </c>
      <c r="V87" s="13" t="str">
        <f t="shared" si="23"/>
        <v>'',</v>
      </c>
      <c r="W87" s="1" t="str">
        <f t="shared" si="18"/>
        <v xml:space="preserve">      </v>
      </c>
      <c r="X87" s="6" t="str">
        <f t="shared" si="24"/>
        <v>' Number of operations FCW ';</v>
      </c>
      <c r="Z87" s="455"/>
      <c r="AA87" s="9"/>
      <c r="AB87" s="2"/>
      <c r="AC87" s="2"/>
    </row>
    <row r="88" spans="2:29" s="8" customFormat="1" ht="13.35" customHeight="1" x14ac:dyDescent="0.3">
      <c r="B88" s="445"/>
      <c r="C88" s="12" t="s">
        <v>1395</v>
      </c>
      <c r="D88" s="119" t="s">
        <v>1428</v>
      </c>
      <c r="E88" s="57" t="s">
        <v>841</v>
      </c>
      <c r="F88" s="14" t="s">
        <v>1776</v>
      </c>
      <c r="G88" s="59"/>
      <c r="H88" s="3">
        <v>0</v>
      </c>
      <c r="I88" s="3"/>
      <c r="J88" s="29">
        <v>0</v>
      </c>
      <c r="K88" s="29">
        <v>65535</v>
      </c>
      <c r="L88" s="29" t="s">
        <v>1777</v>
      </c>
      <c r="M88" s="2"/>
      <c r="N88" s="10" t="s">
        <v>19</v>
      </c>
      <c r="O88" s="1" t="str">
        <f t="shared" si="20"/>
        <v>'DfMemAnLccNrOfOper',</v>
      </c>
      <c r="P88" s="1" t="str">
        <f t="shared" si="13"/>
        <v xml:space="preserve">          </v>
      </c>
      <c r="Q88" s="2" t="str">
        <f t="shared" si="28"/>
        <v>'single',</v>
      </c>
      <c r="R88" s="1" t="str">
        <f t="shared" si="21"/>
        <v>0</v>
      </c>
      <c r="S88" s="1"/>
      <c r="T88" s="1" t="str">
        <f t="shared" si="22"/>
        <v>[0, 65535],</v>
      </c>
      <c r="U88" s="1" t="str">
        <f t="shared" si="16"/>
        <v xml:space="preserve">  </v>
      </c>
      <c r="V88" s="13" t="str">
        <f t="shared" si="23"/>
        <v>'',</v>
      </c>
      <c r="W88" s="1" t="str">
        <f t="shared" si="18"/>
        <v xml:space="preserve">      </v>
      </c>
      <c r="X88" s="6" t="str">
        <f t="shared" si="24"/>
        <v>' Number of operations LCC ';</v>
      </c>
      <c r="Z88" s="455"/>
      <c r="AA88" s="9"/>
      <c r="AB88" s="2"/>
      <c r="AC88" s="2"/>
    </row>
    <row r="89" spans="2:29" s="8" customFormat="1" ht="13.35" customHeight="1" x14ac:dyDescent="0.3">
      <c r="B89" s="445"/>
      <c r="C89" s="12" t="s">
        <v>1396</v>
      </c>
      <c r="D89" s="119" t="s">
        <v>1429</v>
      </c>
      <c r="E89" s="57" t="s">
        <v>836</v>
      </c>
      <c r="F89" s="14" t="s">
        <v>1776</v>
      </c>
      <c r="G89" s="59"/>
      <c r="H89" s="3">
        <v>0</v>
      </c>
      <c r="I89" s="3"/>
      <c r="J89" s="29">
        <v>0</v>
      </c>
      <c r="K89" s="29">
        <v>65535</v>
      </c>
      <c r="L89" s="30" t="s">
        <v>1794</v>
      </c>
      <c r="M89" s="2"/>
      <c r="N89" s="10" t="s">
        <v>19</v>
      </c>
      <c r="O89" s="1" t="str">
        <f t="shared" si="20"/>
        <v>'DfMemAnLccActvnDst',</v>
      </c>
      <c r="P89" s="1" t="str">
        <f t="shared" si="13"/>
        <v xml:space="preserve">          </v>
      </c>
      <c r="Q89" s="2" t="str">
        <f t="shared" si="28"/>
        <v>'single',</v>
      </c>
      <c r="R89" s="1" t="str">
        <f t="shared" si="21"/>
        <v>0</v>
      </c>
      <c r="S89" s="1"/>
      <c r="T89" s="1" t="str">
        <f t="shared" si="22"/>
        <v>[0, 65535],</v>
      </c>
      <c r="U89" s="1" t="str">
        <f t="shared" si="16"/>
        <v xml:space="preserve">  </v>
      </c>
      <c r="V89" s="13" t="str">
        <f t="shared" si="23"/>
        <v>km,</v>
      </c>
      <c r="W89" s="1" t="str">
        <f t="shared" si="18"/>
        <v xml:space="preserve">      </v>
      </c>
      <c r="X89" s="6" t="str">
        <f t="shared" si="24"/>
        <v>' Distance traveled with active function LCC ';</v>
      </c>
      <c r="Z89" s="455"/>
      <c r="AA89" s="9"/>
      <c r="AB89" s="2"/>
      <c r="AC89" s="2"/>
    </row>
    <row r="90" spans="2:29" s="8" customFormat="1" ht="13.35" customHeight="1" x14ac:dyDescent="0.3">
      <c r="B90" s="445"/>
      <c r="C90" s="12" t="s">
        <v>1397</v>
      </c>
      <c r="D90" s="119" t="s">
        <v>1430</v>
      </c>
      <c r="E90" s="57" t="s">
        <v>838</v>
      </c>
      <c r="F90" s="14" t="s">
        <v>1776</v>
      </c>
      <c r="G90" s="59"/>
      <c r="H90" s="3">
        <v>0</v>
      </c>
      <c r="I90" s="3"/>
      <c r="J90" s="29">
        <v>0</v>
      </c>
      <c r="K90" s="29">
        <v>65535</v>
      </c>
      <c r="L90" s="30" t="s">
        <v>1794</v>
      </c>
      <c r="M90" s="2"/>
      <c r="N90" s="10" t="s">
        <v>19</v>
      </c>
      <c r="O90" s="1" t="str">
        <f t="shared" ref="O90:O109" si="29">"'"&amp;C90&amp;"'"&amp;","</f>
        <v>'DfMemAnAlccActvnDst',</v>
      </c>
      <c r="P90" s="1" t="str">
        <f t="shared" si="13"/>
        <v xml:space="preserve">         </v>
      </c>
      <c r="Q90" s="2" t="str">
        <f t="shared" si="28"/>
        <v>'single',</v>
      </c>
      <c r="R90" s="1" t="str">
        <f t="shared" ref="R90:R109" si="30">"0"</f>
        <v>0</v>
      </c>
      <c r="S90" s="1"/>
      <c r="T90" s="1" t="str">
        <f t="shared" ref="T90:T109" si="31">"["&amp;J90&amp;", "&amp;LEFT(K90,7)&amp;"]"&amp;","</f>
        <v>[0, 65535],</v>
      </c>
      <c r="U90" s="1" t="str">
        <f t="shared" si="16"/>
        <v xml:space="preserve">  </v>
      </c>
      <c r="V90" s="13" t="str">
        <f t="shared" ref="V90:V109" si="32">IF(L90="[]","''",(IF(L90="-","''",L90)))&amp;","</f>
        <v>km,</v>
      </c>
      <c r="W90" s="1" t="str">
        <f t="shared" si="18"/>
        <v xml:space="preserve">      </v>
      </c>
      <c r="X90" s="6" t="str">
        <f t="shared" ref="X90:X109" si="33">"'"&amp;IF(E90="[]","-"," "&amp;(CLEAN(E90))&amp;" ")&amp;"'"&amp;";"</f>
        <v>' Distance traveled with active function ALCC ';</v>
      </c>
      <c r="Z90" s="455"/>
      <c r="AA90" s="9"/>
      <c r="AB90" s="2"/>
      <c r="AC90" s="2"/>
    </row>
    <row r="91" spans="2:29" s="8" customFormat="1" ht="13.35" customHeight="1" x14ac:dyDescent="0.3">
      <c r="B91" s="445"/>
      <c r="C91" s="12" t="s">
        <v>1398</v>
      </c>
      <c r="D91" s="119" t="s">
        <v>1431</v>
      </c>
      <c r="E91" s="57" t="s">
        <v>844</v>
      </c>
      <c r="F91" s="14" t="s">
        <v>1776</v>
      </c>
      <c r="G91" s="59"/>
      <c r="H91" s="3">
        <v>0</v>
      </c>
      <c r="I91" s="3"/>
      <c r="J91" s="29">
        <v>0</v>
      </c>
      <c r="K91" s="29">
        <v>65535</v>
      </c>
      <c r="L91" s="29" t="s">
        <v>1777</v>
      </c>
      <c r="M91" s="2"/>
      <c r="N91" s="10" t="s">
        <v>19</v>
      </c>
      <c r="O91" s="1" t="str">
        <f t="shared" si="29"/>
        <v>'DfMemAnAlccNrOfOper',</v>
      </c>
      <c r="P91" s="1" t="str">
        <f t="shared" si="13"/>
        <v xml:space="preserve">         </v>
      </c>
      <c r="Q91" s="2" t="str">
        <f t="shared" si="28"/>
        <v>'single',</v>
      </c>
      <c r="R91" s="1" t="str">
        <f t="shared" si="30"/>
        <v>0</v>
      </c>
      <c r="S91" s="1"/>
      <c r="T91" s="1" t="str">
        <f t="shared" si="31"/>
        <v>[0, 65535],</v>
      </c>
      <c r="U91" s="1" t="str">
        <f t="shared" si="16"/>
        <v xml:space="preserve">  </v>
      </c>
      <c r="V91" s="13" t="str">
        <f t="shared" si="32"/>
        <v>'',</v>
      </c>
      <c r="W91" s="1" t="str">
        <f t="shared" si="18"/>
        <v xml:space="preserve">      </v>
      </c>
      <c r="X91" s="6" t="str">
        <f t="shared" si="33"/>
        <v>' Number of operations ALCC ';</v>
      </c>
      <c r="Z91" s="455"/>
      <c r="AA91" s="9"/>
      <c r="AB91" s="2"/>
      <c r="AC91" s="2"/>
    </row>
    <row r="92" spans="2:29" s="8" customFormat="1" ht="13.35" customHeight="1" x14ac:dyDescent="0.3">
      <c r="B92" s="445"/>
      <c r="C92" s="12" t="s">
        <v>1399</v>
      </c>
      <c r="D92" s="119" t="s">
        <v>1432</v>
      </c>
      <c r="E92" s="57" t="s">
        <v>839</v>
      </c>
      <c r="F92" s="14" t="s">
        <v>1776</v>
      </c>
      <c r="G92" s="59"/>
      <c r="H92" s="3">
        <v>0</v>
      </c>
      <c r="I92" s="3"/>
      <c r="J92" s="29">
        <v>0</v>
      </c>
      <c r="K92" s="29">
        <v>65535</v>
      </c>
      <c r="L92" s="30" t="s">
        <v>1793</v>
      </c>
      <c r="M92" s="2"/>
      <c r="N92" s="10" t="s">
        <v>19</v>
      </c>
      <c r="O92" s="1" t="str">
        <f t="shared" si="29"/>
        <v>'DfMemAnDowTime',</v>
      </c>
      <c r="P92" s="1" t="str">
        <f t="shared" si="13"/>
        <v xml:space="preserve">              </v>
      </c>
      <c r="Q92" s="2" t="str">
        <f t="shared" si="28"/>
        <v>'single',</v>
      </c>
      <c r="R92" s="1" t="str">
        <f t="shared" si="30"/>
        <v>0</v>
      </c>
      <c r="S92" s="1"/>
      <c r="T92" s="1" t="str">
        <f t="shared" si="31"/>
        <v>[0, 65535],</v>
      </c>
      <c r="U92" s="1" t="str">
        <f t="shared" si="16"/>
        <v xml:space="preserve">  </v>
      </c>
      <c r="V92" s="13" t="str">
        <f t="shared" si="32"/>
        <v>h,</v>
      </c>
      <c r="W92" s="1" t="str">
        <f t="shared" si="18"/>
        <v xml:space="preserve">       </v>
      </c>
      <c r="X92" s="6" t="str">
        <f t="shared" si="33"/>
        <v>' Time elapsed with active function DOW ';</v>
      </c>
      <c r="Y92" s="248"/>
      <c r="Z92" s="455"/>
      <c r="AA92" s="9"/>
      <c r="AB92" s="2"/>
      <c r="AC92" s="2"/>
    </row>
    <row r="93" spans="2:29" s="8" customFormat="1" ht="13.35" customHeight="1" x14ac:dyDescent="0.3">
      <c r="B93" s="445"/>
      <c r="C93" s="12" t="s">
        <v>1400</v>
      </c>
      <c r="D93" s="119" t="s">
        <v>1433</v>
      </c>
      <c r="E93" s="57" t="s">
        <v>845</v>
      </c>
      <c r="F93" s="14" t="s">
        <v>1776</v>
      </c>
      <c r="G93" s="59"/>
      <c r="H93" s="3">
        <v>0</v>
      </c>
      <c r="I93" s="3"/>
      <c r="J93" s="29">
        <v>0</v>
      </c>
      <c r="K93" s="29">
        <v>65535</v>
      </c>
      <c r="L93" s="29" t="s">
        <v>1777</v>
      </c>
      <c r="M93" s="2"/>
      <c r="N93" s="10" t="s">
        <v>19</v>
      </c>
      <c r="O93" s="1" t="str">
        <f t="shared" si="29"/>
        <v>'DfMemAnDowNrOfOper',</v>
      </c>
      <c r="P93" s="1" t="str">
        <f t="shared" si="13"/>
        <v xml:space="preserve">          </v>
      </c>
      <c r="Q93" s="2" t="str">
        <f t="shared" si="28"/>
        <v>'single',</v>
      </c>
      <c r="R93" s="1" t="str">
        <f t="shared" si="30"/>
        <v>0</v>
      </c>
      <c r="S93" s="1"/>
      <c r="T93" s="1" t="str">
        <f t="shared" si="31"/>
        <v>[0, 65535],</v>
      </c>
      <c r="U93" s="1" t="str">
        <f t="shared" si="16"/>
        <v xml:space="preserve">  </v>
      </c>
      <c r="V93" s="13" t="str">
        <f t="shared" si="32"/>
        <v>'',</v>
      </c>
      <c r="W93" s="1" t="str">
        <f t="shared" si="18"/>
        <v xml:space="preserve">      </v>
      </c>
      <c r="X93" s="6" t="str">
        <f t="shared" si="33"/>
        <v>' Number of operations DOW ';</v>
      </c>
      <c r="Y93" s="127"/>
      <c r="Z93" s="455"/>
      <c r="AA93" s="9"/>
      <c r="AB93" s="2"/>
      <c r="AC93" s="2"/>
    </row>
    <row r="94" spans="2:29" s="8" customFormat="1" ht="13.35" customHeight="1" x14ac:dyDescent="0.3">
      <c r="B94" s="445"/>
      <c r="C94" s="12" t="s">
        <v>1401</v>
      </c>
      <c r="D94" s="119" t="s">
        <v>1434</v>
      </c>
      <c r="E94" s="57" t="s">
        <v>837</v>
      </c>
      <c r="F94" s="14" t="s">
        <v>1776</v>
      </c>
      <c r="G94" s="59"/>
      <c r="H94" s="3">
        <v>0</v>
      </c>
      <c r="I94" s="3"/>
      <c r="J94" s="29">
        <v>0</v>
      </c>
      <c r="K94" s="29">
        <v>65535</v>
      </c>
      <c r="L94" s="30" t="s">
        <v>1794</v>
      </c>
      <c r="M94" s="2"/>
      <c r="N94" s="10" t="s">
        <v>19</v>
      </c>
      <c r="O94" s="1" t="str">
        <f t="shared" si="29"/>
        <v>'DfMemAnRdaActvnDst',</v>
      </c>
      <c r="P94" s="1" t="str">
        <f t="shared" si="13"/>
        <v xml:space="preserve">          </v>
      </c>
      <c r="Q94" s="2" t="str">
        <f t="shared" si="28"/>
        <v>'single',</v>
      </c>
      <c r="R94" s="1" t="str">
        <f t="shared" si="30"/>
        <v>0</v>
      </c>
      <c r="S94" s="1"/>
      <c r="T94" s="1" t="str">
        <f t="shared" si="31"/>
        <v>[0, 65535],</v>
      </c>
      <c r="U94" s="1" t="str">
        <f t="shared" si="16"/>
        <v xml:space="preserve">  </v>
      </c>
      <c r="V94" s="13" t="str">
        <f t="shared" si="32"/>
        <v>km,</v>
      </c>
      <c r="W94" s="1" t="str">
        <f t="shared" si="18"/>
        <v xml:space="preserve">      </v>
      </c>
      <c r="X94" s="6" t="str">
        <f t="shared" si="33"/>
        <v>' Distance traveled with active function RDA ';</v>
      </c>
      <c r="Y94" s="248"/>
      <c r="Z94" s="455"/>
      <c r="AA94" s="9"/>
      <c r="AB94" s="2"/>
      <c r="AC94" s="2"/>
    </row>
    <row r="95" spans="2:29" s="8" customFormat="1" ht="13.35" customHeight="1" x14ac:dyDescent="0.3">
      <c r="B95" s="445"/>
      <c r="C95" s="12" t="s">
        <v>1402</v>
      </c>
      <c r="D95" s="119" t="s">
        <v>1435</v>
      </c>
      <c r="E95" s="57" t="s">
        <v>843</v>
      </c>
      <c r="F95" s="14" t="s">
        <v>1776</v>
      </c>
      <c r="G95" s="59"/>
      <c r="H95" s="3">
        <v>0</v>
      </c>
      <c r="I95" s="3"/>
      <c r="J95" s="29">
        <v>0</v>
      </c>
      <c r="K95" s="29">
        <v>65535</v>
      </c>
      <c r="L95" s="29" t="s">
        <v>1777</v>
      </c>
      <c r="M95" s="2"/>
      <c r="N95" s="10" t="s">
        <v>19</v>
      </c>
      <c r="O95" s="1" t="str">
        <f t="shared" si="29"/>
        <v>'DfMemAnRdaNrOfOper',</v>
      </c>
      <c r="P95" s="1" t="str">
        <f t="shared" ref="P95:P109" si="34">REPT(" ", (31-LEN(O95)))</f>
        <v xml:space="preserve">          </v>
      </c>
      <c r="Q95" s="2" t="str">
        <f t="shared" si="28"/>
        <v>'single',</v>
      </c>
      <c r="R95" s="1" t="str">
        <f t="shared" si="30"/>
        <v>0</v>
      </c>
      <c r="S95" s="1"/>
      <c r="T95" s="1" t="str">
        <f t="shared" si="31"/>
        <v>[0, 65535],</v>
      </c>
      <c r="U95" s="1" t="str">
        <f t="shared" ref="U95:U109" si="35">REPT(" ", (13-LEN(T95)))</f>
        <v xml:space="preserve">  </v>
      </c>
      <c r="V95" s="13" t="str">
        <f t="shared" si="32"/>
        <v>'',</v>
      </c>
      <c r="W95" s="1" t="str">
        <f t="shared" ref="W95:W109" si="36">REPT(" ", (9-LEN(V95)))</f>
        <v xml:space="preserve">      </v>
      </c>
      <c r="X95" s="6" t="str">
        <f t="shared" si="33"/>
        <v>' Number of operations RDA ';</v>
      </c>
      <c r="Y95" s="127"/>
      <c r="Z95" s="455"/>
      <c r="AA95" s="9"/>
      <c r="AB95" s="2"/>
      <c r="AC95" s="2"/>
    </row>
    <row r="96" spans="2:29" s="8" customFormat="1" ht="13.35" customHeight="1" x14ac:dyDescent="0.3">
      <c r="B96" s="445"/>
      <c r="C96" s="12" t="s">
        <v>1403</v>
      </c>
      <c r="D96" s="119" t="s">
        <v>1436</v>
      </c>
      <c r="E96" s="57" t="s">
        <v>1234</v>
      </c>
      <c r="F96" s="14" t="s">
        <v>1776</v>
      </c>
      <c r="G96" s="59"/>
      <c r="H96" s="3">
        <v>0</v>
      </c>
      <c r="I96" s="3"/>
      <c r="J96" s="29">
        <v>0</v>
      </c>
      <c r="K96" s="29">
        <v>65535</v>
      </c>
      <c r="L96" s="30" t="s">
        <v>1788</v>
      </c>
      <c r="M96" s="2"/>
      <c r="N96" s="10" t="s">
        <v>19</v>
      </c>
      <c r="O96" s="1" t="str">
        <f t="shared" si="29"/>
        <v>'DfMemAnRdaAvgDistToTar',</v>
      </c>
      <c r="P96" s="1" t="str">
        <f t="shared" si="34"/>
        <v xml:space="preserve">      </v>
      </c>
      <c r="Q96" s="2" t="str">
        <f t="shared" si="28"/>
        <v>'single',</v>
      </c>
      <c r="R96" s="1" t="str">
        <f t="shared" si="30"/>
        <v>0</v>
      </c>
      <c r="S96" s="1"/>
      <c r="T96" s="1" t="str">
        <f t="shared" si="31"/>
        <v>[0, 65535],</v>
      </c>
      <c r="U96" s="1" t="str">
        <f t="shared" si="35"/>
        <v xml:space="preserve">  </v>
      </c>
      <c r="V96" s="13" t="str">
        <f t="shared" si="32"/>
        <v>m,</v>
      </c>
      <c r="W96" s="1" t="str">
        <f t="shared" si="36"/>
        <v xml:space="preserve">       </v>
      </c>
      <c r="X96" s="6" t="str">
        <f t="shared" si="33"/>
        <v>' Average distance to the target when RDA is activated ';</v>
      </c>
      <c r="Z96" s="455"/>
      <c r="AA96" s="9"/>
      <c r="AB96" s="2"/>
      <c r="AC96" s="2"/>
    </row>
    <row r="97" spans="2:29" s="8" customFormat="1" ht="13.35" customHeight="1" x14ac:dyDescent="0.3">
      <c r="B97" s="445"/>
      <c r="C97" s="12" t="s">
        <v>1404</v>
      </c>
      <c r="D97" s="120" t="s">
        <v>1437</v>
      </c>
      <c r="E97" s="62" t="s">
        <v>854</v>
      </c>
      <c r="F97" s="14" t="s">
        <v>1776</v>
      </c>
      <c r="G97" s="59"/>
      <c r="H97" s="3">
        <v>0</v>
      </c>
      <c r="I97" s="3"/>
      <c r="J97" s="29">
        <v>0</v>
      </c>
      <c r="K97" s="29">
        <v>65535</v>
      </c>
      <c r="L97" s="30" t="s">
        <v>1793</v>
      </c>
      <c r="M97" s="2"/>
      <c r="N97" s="10" t="s">
        <v>19</v>
      </c>
      <c r="O97" s="1" t="str">
        <f t="shared" si="29"/>
        <v>'DfMemAnMliaTimeTotal',</v>
      </c>
      <c r="P97" s="1" t="str">
        <f t="shared" si="34"/>
        <v xml:space="preserve">        </v>
      </c>
      <c r="Q97" s="2" t="str">
        <f t="shared" si="28"/>
        <v>'single',</v>
      </c>
      <c r="R97" s="1" t="str">
        <f t="shared" si="30"/>
        <v>0</v>
      </c>
      <c r="S97" s="1"/>
      <c r="T97" s="1" t="str">
        <f t="shared" si="31"/>
        <v>[0, 65535],</v>
      </c>
      <c r="U97" s="1" t="str">
        <f t="shared" si="35"/>
        <v xml:space="preserve">  </v>
      </c>
      <c r="V97" s="13" t="str">
        <f t="shared" si="32"/>
        <v>h,</v>
      </c>
      <c r="W97" s="1" t="str">
        <f t="shared" si="36"/>
        <v xml:space="preserve">       </v>
      </c>
      <c r="X97" s="6" t="str">
        <f t="shared" si="33"/>
        <v>' Total MLIA working time ';</v>
      </c>
      <c r="Z97" s="443" t="s">
        <v>364</v>
      </c>
      <c r="AA97" s="9"/>
      <c r="AB97" s="2"/>
      <c r="AC97" s="2"/>
    </row>
    <row r="98" spans="2:29" s="8" customFormat="1" ht="13.35" customHeight="1" x14ac:dyDescent="0.3">
      <c r="B98" s="445"/>
      <c r="C98" s="12" t="s">
        <v>1405</v>
      </c>
      <c r="D98" s="120" t="s">
        <v>1438</v>
      </c>
      <c r="E98" s="62" t="s">
        <v>855</v>
      </c>
      <c r="F98" s="14" t="s">
        <v>1776</v>
      </c>
      <c r="G98" s="59"/>
      <c r="H98" s="3">
        <v>0</v>
      </c>
      <c r="I98" s="3"/>
      <c r="J98" s="29">
        <v>0</v>
      </c>
      <c r="K98" s="29">
        <v>65535</v>
      </c>
      <c r="L98" s="30" t="s">
        <v>1793</v>
      </c>
      <c r="M98" s="2"/>
      <c r="N98" s="10" t="s">
        <v>19</v>
      </c>
      <c r="O98" s="1" t="str">
        <f t="shared" si="29"/>
        <v>'DfMemAnMliaTimeObj',</v>
      </c>
      <c r="P98" s="1" t="str">
        <f t="shared" si="34"/>
        <v xml:space="preserve">          </v>
      </c>
      <c r="Q98" s="2" t="str">
        <f t="shared" si="28"/>
        <v>'single',</v>
      </c>
      <c r="R98" s="1" t="str">
        <f t="shared" si="30"/>
        <v>0</v>
      </c>
      <c r="S98" s="1"/>
      <c r="T98" s="1" t="str">
        <f t="shared" si="31"/>
        <v>[0, 65535],</v>
      </c>
      <c r="U98" s="1" t="str">
        <f t="shared" si="35"/>
        <v xml:space="preserve">  </v>
      </c>
      <c r="V98" s="13" t="str">
        <f t="shared" si="32"/>
        <v>h,</v>
      </c>
      <c r="W98" s="1" t="str">
        <f t="shared" si="36"/>
        <v xml:space="preserve">       </v>
      </c>
      <c r="X98" s="6" t="str">
        <f t="shared" si="33"/>
        <v>' Object recognition time ';</v>
      </c>
      <c r="Y98" s="3"/>
      <c r="Z98" s="443"/>
      <c r="AA98" s="9"/>
      <c r="AB98" s="2"/>
      <c r="AC98" s="2"/>
    </row>
    <row r="99" spans="2:29" s="8" customFormat="1" ht="13.35" customHeight="1" x14ac:dyDescent="0.3">
      <c r="B99" s="445"/>
      <c r="C99" s="12" t="s">
        <v>1406</v>
      </c>
      <c r="D99" s="120" t="s">
        <v>1439</v>
      </c>
      <c r="E99" s="62" t="s">
        <v>856</v>
      </c>
      <c r="F99" s="14" t="s">
        <v>1776</v>
      </c>
      <c r="G99" s="59"/>
      <c r="H99" s="3">
        <v>0</v>
      </c>
      <c r="I99" s="3"/>
      <c r="J99" s="29">
        <v>0</v>
      </c>
      <c r="K99" s="29">
        <v>65535</v>
      </c>
      <c r="L99" s="30" t="s">
        <v>1793</v>
      </c>
      <c r="M99" s="2"/>
      <c r="N99" s="10" t="s">
        <v>19</v>
      </c>
      <c r="O99" s="1" t="str">
        <f t="shared" si="29"/>
        <v>'DfMemAnLkaTimeTotal',</v>
      </c>
      <c r="P99" s="1" t="str">
        <f t="shared" si="34"/>
        <v xml:space="preserve">         </v>
      </c>
      <c r="Q99" s="2" t="str">
        <f t="shared" si="28"/>
        <v>'single',</v>
      </c>
      <c r="R99" s="1" t="str">
        <f t="shared" si="30"/>
        <v>0</v>
      </c>
      <c r="S99" s="1"/>
      <c r="T99" s="1" t="str">
        <f t="shared" si="31"/>
        <v>[0, 65535],</v>
      </c>
      <c r="U99" s="1" t="str">
        <f t="shared" si="35"/>
        <v xml:space="preserve">  </v>
      </c>
      <c r="V99" s="13" t="str">
        <f t="shared" si="32"/>
        <v>h,</v>
      </c>
      <c r="W99" s="1" t="str">
        <f t="shared" si="36"/>
        <v xml:space="preserve">       </v>
      </c>
      <c r="X99" s="6" t="str">
        <f t="shared" si="33"/>
        <v>' Total LKA working time (StandBy (ACC active) + Active) ';</v>
      </c>
      <c r="Y99" s="3"/>
      <c r="Z99" s="448" t="s">
        <v>293</v>
      </c>
      <c r="AA99" s="9"/>
      <c r="AB99" s="2"/>
      <c r="AC99" s="2"/>
    </row>
    <row r="100" spans="2:29" s="8" customFormat="1" ht="13.35" customHeight="1" x14ac:dyDescent="0.3">
      <c r="B100" s="445"/>
      <c r="C100" s="12" t="s">
        <v>1407</v>
      </c>
      <c r="D100" s="120" t="s">
        <v>1440</v>
      </c>
      <c r="E100" s="62" t="s">
        <v>857</v>
      </c>
      <c r="F100" s="14" t="s">
        <v>1776</v>
      </c>
      <c r="G100" s="59"/>
      <c r="H100" s="3">
        <v>0</v>
      </c>
      <c r="I100" s="3"/>
      <c r="J100" s="29">
        <v>0</v>
      </c>
      <c r="K100" s="29">
        <v>65535</v>
      </c>
      <c r="L100" s="30" t="s">
        <v>1793</v>
      </c>
      <c r="M100" s="2"/>
      <c r="N100" s="10" t="s">
        <v>19</v>
      </c>
      <c r="O100" s="1" t="str">
        <f t="shared" si="29"/>
        <v>'DfMemAnLkaTimeActive',</v>
      </c>
      <c r="P100" s="1" t="str">
        <f t="shared" si="34"/>
        <v xml:space="preserve">        </v>
      </c>
      <c r="Q100" s="2" t="str">
        <f t="shared" si="28"/>
        <v>'single',</v>
      </c>
      <c r="R100" s="1" t="str">
        <f t="shared" si="30"/>
        <v>0</v>
      </c>
      <c r="S100" s="1"/>
      <c r="T100" s="1" t="str">
        <f t="shared" si="31"/>
        <v>[0, 65535],</v>
      </c>
      <c r="U100" s="1" t="str">
        <f t="shared" si="35"/>
        <v xml:space="preserve">  </v>
      </c>
      <c r="V100" s="13" t="str">
        <f t="shared" si="32"/>
        <v>h,</v>
      </c>
      <c r="W100" s="1" t="str">
        <f t="shared" si="36"/>
        <v xml:space="preserve">       </v>
      </c>
      <c r="X100" s="6" t="str">
        <f t="shared" si="33"/>
        <v>' Active LKA working time ';</v>
      </c>
      <c r="Z100" s="448"/>
      <c r="AA100" s="9"/>
      <c r="AB100" s="2"/>
      <c r="AC100" s="2"/>
    </row>
    <row r="101" spans="2:29" s="8" customFormat="1" ht="13.35" customHeight="1" x14ac:dyDescent="0.3">
      <c r="B101" s="445"/>
      <c r="C101" s="12" t="s">
        <v>2573</v>
      </c>
      <c r="D101" s="248" t="s">
        <v>2572</v>
      </c>
      <c r="E101" s="15" t="s">
        <v>2577</v>
      </c>
      <c r="F101" s="14" t="s">
        <v>1776</v>
      </c>
      <c r="G101" s="59"/>
      <c r="H101" s="3">
        <v>0</v>
      </c>
      <c r="I101" s="3"/>
      <c r="J101" s="29">
        <v>0</v>
      </c>
      <c r="K101" s="29">
        <v>65535</v>
      </c>
      <c r="L101" s="30" t="s">
        <v>1793</v>
      </c>
      <c r="M101" s="2"/>
      <c r="N101" s="10" t="s">
        <v>19</v>
      </c>
      <c r="O101" s="1" t="str">
        <f t="shared" si="29"/>
        <v>'DfMemAnLdpNumOfWarn',</v>
      </c>
      <c r="P101" s="1" t="str">
        <f t="shared" si="34"/>
        <v xml:space="preserve">         </v>
      </c>
      <c r="Q101" s="2" t="str">
        <f t="shared" si="28"/>
        <v>'single',</v>
      </c>
      <c r="R101" s="1" t="str">
        <f t="shared" si="30"/>
        <v>0</v>
      </c>
      <c r="S101" s="1"/>
      <c r="T101" s="1" t="str">
        <f t="shared" si="31"/>
        <v>[0, 65535],</v>
      </c>
      <c r="U101" s="1" t="str">
        <f t="shared" si="35"/>
        <v xml:space="preserve">  </v>
      </c>
      <c r="V101" s="13" t="str">
        <f t="shared" si="32"/>
        <v>h,</v>
      </c>
      <c r="W101" s="1" t="str">
        <f t="shared" si="36"/>
        <v xml:space="preserve">       </v>
      </c>
      <c r="X101" s="6" t="str">
        <f t="shared" si="33"/>
        <v>' Number of warnings LDP ';</v>
      </c>
      <c r="Z101" s="443" t="s">
        <v>862</v>
      </c>
      <c r="AA101" s="9"/>
      <c r="AB101" s="2"/>
      <c r="AC101" s="2"/>
    </row>
    <row r="102" spans="2:29" s="8" customFormat="1" ht="13.35" customHeight="1" x14ac:dyDescent="0.3">
      <c r="B102" s="445"/>
      <c r="C102" s="12" t="s">
        <v>1408</v>
      </c>
      <c r="D102" s="120" t="s">
        <v>1441</v>
      </c>
      <c r="E102" s="15" t="s">
        <v>859</v>
      </c>
      <c r="F102" s="14" t="s">
        <v>1776</v>
      </c>
      <c r="G102" s="59"/>
      <c r="H102" s="3">
        <v>0</v>
      </c>
      <c r="I102" s="3"/>
      <c r="J102" s="29">
        <v>0</v>
      </c>
      <c r="K102" s="29">
        <v>65535</v>
      </c>
      <c r="L102" s="30" t="s">
        <v>1793</v>
      </c>
      <c r="M102" s="2"/>
      <c r="N102" s="10" t="s">
        <v>19</v>
      </c>
      <c r="O102" s="1" t="str">
        <f t="shared" si="29"/>
        <v>'DfMemAnLdpTimeActive',</v>
      </c>
      <c r="P102" s="1" t="str">
        <f t="shared" si="34"/>
        <v xml:space="preserve">        </v>
      </c>
      <c r="Q102" s="2" t="str">
        <f t="shared" si="28"/>
        <v>'single',</v>
      </c>
      <c r="R102" s="1" t="str">
        <f t="shared" si="30"/>
        <v>0</v>
      </c>
      <c r="S102" s="1"/>
      <c r="T102" s="1" t="str">
        <f t="shared" si="31"/>
        <v>[0, 65535],</v>
      </c>
      <c r="U102" s="1" t="str">
        <f t="shared" si="35"/>
        <v xml:space="preserve">  </v>
      </c>
      <c r="V102" s="13" t="str">
        <f t="shared" si="32"/>
        <v>h,</v>
      </c>
      <c r="W102" s="1" t="str">
        <f t="shared" si="36"/>
        <v xml:space="preserve">       </v>
      </c>
      <c r="X102" s="6" t="str">
        <f t="shared" si="33"/>
        <v>' Active LDP working time ';</v>
      </c>
      <c r="Z102" s="443"/>
      <c r="AA102" s="9"/>
      <c r="AB102" s="2"/>
      <c r="AC102" s="2"/>
    </row>
    <row r="103" spans="2:29" s="8" customFormat="1" ht="13.35" customHeight="1" x14ac:dyDescent="0.3">
      <c r="B103" s="445"/>
      <c r="C103" s="12" t="s">
        <v>2574</v>
      </c>
      <c r="D103" s="248" t="s">
        <v>2575</v>
      </c>
      <c r="E103" s="15" t="s">
        <v>2576</v>
      </c>
      <c r="F103" s="14" t="s">
        <v>1776</v>
      </c>
      <c r="G103" s="59"/>
      <c r="H103" s="3">
        <v>0</v>
      </c>
      <c r="I103" s="3"/>
      <c r="J103" s="29">
        <v>0</v>
      </c>
      <c r="K103" s="29">
        <v>65535</v>
      </c>
      <c r="L103" s="30" t="s">
        <v>1793</v>
      </c>
      <c r="M103" s="2"/>
      <c r="N103" s="10" t="s">
        <v>19</v>
      </c>
      <c r="O103" s="1" t="str">
        <f t="shared" si="29"/>
        <v>'DfMemAnLdwNumOfWarn',</v>
      </c>
      <c r="P103" s="1" t="str">
        <f t="shared" si="34"/>
        <v xml:space="preserve">         </v>
      </c>
      <c r="Q103" s="2" t="str">
        <f t="shared" si="28"/>
        <v>'single',</v>
      </c>
      <c r="R103" s="1" t="str">
        <f t="shared" si="30"/>
        <v>0</v>
      </c>
      <c r="S103" s="1"/>
      <c r="T103" s="1" t="str">
        <f t="shared" si="31"/>
        <v>[0, 65535],</v>
      </c>
      <c r="U103" s="1" t="str">
        <f t="shared" si="35"/>
        <v xml:space="preserve">  </v>
      </c>
      <c r="V103" s="13" t="str">
        <f t="shared" si="32"/>
        <v>h,</v>
      </c>
      <c r="W103" s="1" t="str">
        <f t="shared" si="36"/>
        <v xml:space="preserve">       </v>
      </c>
      <c r="X103" s="6" t="str">
        <f t="shared" si="33"/>
        <v>' Number of warnings LDW ';</v>
      </c>
      <c r="Z103" s="443" t="s">
        <v>323</v>
      </c>
      <c r="AA103" s="9"/>
      <c r="AB103" s="2"/>
      <c r="AC103" s="2"/>
    </row>
    <row r="104" spans="2:29" s="8" customFormat="1" ht="13.35" customHeight="1" x14ac:dyDescent="0.3">
      <c r="B104" s="445"/>
      <c r="C104" s="12" t="s">
        <v>1409</v>
      </c>
      <c r="D104" s="120" t="s">
        <v>1442</v>
      </c>
      <c r="E104" s="62" t="s">
        <v>861</v>
      </c>
      <c r="F104" s="14" t="s">
        <v>1776</v>
      </c>
      <c r="G104" s="59"/>
      <c r="H104" s="3">
        <v>0</v>
      </c>
      <c r="I104" s="3"/>
      <c r="J104" s="29">
        <v>0</v>
      </c>
      <c r="K104" s="29">
        <v>65535</v>
      </c>
      <c r="L104" s="30" t="s">
        <v>1793</v>
      </c>
      <c r="M104" s="2"/>
      <c r="N104" s="10" t="s">
        <v>19</v>
      </c>
      <c r="O104" s="1" t="str">
        <f t="shared" si="29"/>
        <v>'DfMemAnLdwTimeActive',</v>
      </c>
      <c r="P104" s="1" t="str">
        <f t="shared" si="34"/>
        <v xml:space="preserve">        </v>
      </c>
      <c r="Q104" s="2" t="str">
        <f t="shared" si="28"/>
        <v>'single',</v>
      </c>
      <c r="R104" s="1" t="str">
        <f t="shared" si="30"/>
        <v>0</v>
      </c>
      <c r="S104" s="1"/>
      <c r="T104" s="1" t="str">
        <f t="shared" si="31"/>
        <v>[0, 65535],</v>
      </c>
      <c r="U104" s="1" t="str">
        <f t="shared" si="35"/>
        <v xml:space="preserve">  </v>
      </c>
      <c r="V104" s="13" t="str">
        <f t="shared" si="32"/>
        <v>h,</v>
      </c>
      <c r="W104" s="1" t="str">
        <f t="shared" si="36"/>
        <v xml:space="preserve">       </v>
      </c>
      <c r="X104" s="6" t="str">
        <f t="shared" si="33"/>
        <v>' Active LDW working time ';</v>
      </c>
      <c r="Z104" s="443"/>
      <c r="AA104" s="9"/>
      <c r="AB104" s="2"/>
      <c r="AC104" s="2"/>
    </row>
    <row r="105" spans="2:29" s="8" customFormat="1" ht="13.35" customHeight="1" x14ac:dyDescent="0.3">
      <c r="B105" s="445"/>
      <c r="C105" s="12" t="s">
        <v>1410</v>
      </c>
      <c r="D105" s="119" t="s">
        <v>1443</v>
      </c>
      <c r="E105" s="57" t="s">
        <v>1236</v>
      </c>
      <c r="F105" s="14" t="s">
        <v>1776</v>
      </c>
      <c r="G105" s="59"/>
      <c r="H105" s="3">
        <v>0</v>
      </c>
      <c r="I105" s="3"/>
      <c r="J105" s="29">
        <v>0</v>
      </c>
      <c r="K105" s="29">
        <v>65535</v>
      </c>
      <c r="L105" s="30" t="s">
        <v>1794</v>
      </c>
      <c r="M105" s="2"/>
      <c r="N105" s="10" t="s">
        <v>19</v>
      </c>
      <c r="O105" s="1" t="str">
        <f t="shared" si="29"/>
        <v>'DfMemAnRctcaActvnDst',</v>
      </c>
      <c r="P105" s="1" t="str">
        <f t="shared" si="34"/>
        <v xml:space="preserve">        </v>
      </c>
      <c r="Q105" s="2" t="str">
        <f t="shared" si="28"/>
        <v>'single',</v>
      </c>
      <c r="R105" s="1" t="str">
        <f t="shared" si="30"/>
        <v>0</v>
      </c>
      <c r="S105" s="1"/>
      <c r="T105" s="1" t="str">
        <f t="shared" si="31"/>
        <v>[0, 65535],</v>
      </c>
      <c r="U105" s="1" t="str">
        <f t="shared" si="35"/>
        <v xml:space="preserve">  </v>
      </c>
      <c r="V105" s="13" t="str">
        <f t="shared" si="32"/>
        <v>km,</v>
      </c>
      <c r="W105" s="1" t="str">
        <f t="shared" si="36"/>
        <v xml:space="preserve">      </v>
      </c>
      <c r="X105" s="6" t="str">
        <f t="shared" si="33"/>
        <v>' Distance traveled with active function RCTC ';</v>
      </c>
      <c r="Z105" s="443" t="s">
        <v>1237</v>
      </c>
      <c r="AA105" s="9"/>
      <c r="AB105" s="2"/>
      <c r="AC105" s="2"/>
    </row>
    <row r="106" spans="2:29" s="8" customFormat="1" ht="13.35" customHeight="1" x14ac:dyDescent="0.3">
      <c r="B106" s="445"/>
      <c r="C106" s="12" t="s">
        <v>1411</v>
      </c>
      <c r="D106" s="119" t="s">
        <v>1444</v>
      </c>
      <c r="E106" s="57" t="s">
        <v>1239</v>
      </c>
      <c r="F106" s="14" t="s">
        <v>1775</v>
      </c>
      <c r="G106" s="59"/>
      <c r="H106" s="3">
        <v>0</v>
      </c>
      <c r="I106" s="3"/>
      <c r="J106" s="29">
        <v>0</v>
      </c>
      <c r="K106" s="29">
        <v>255</v>
      </c>
      <c r="L106" s="30" t="s">
        <v>1777</v>
      </c>
      <c r="M106" s="2"/>
      <c r="N106" s="10" t="s">
        <v>19</v>
      </c>
      <c r="O106" s="1" t="str">
        <f t="shared" si="29"/>
        <v>'DfMemAnRctcNrOfOper',</v>
      </c>
      <c r="P106" s="1" t="str">
        <f t="shared" si="34"/>
        <v xml:space="preserve">         </v>
      </c>
      <c r="Q106" s="2" t="str">
        <f t="shared" si="28"/>
        <v>'uint8',</v>
      </c>
      <c r="R106" s="1" t="str">
        <f t="shared" si="30"/>
        <v>0</v>
      </c>
      <c r="S106" s="1"/>
      <c r="T106" s="1" t="str">
        <f t="shared" si="31"/>
        <v>[0, 255],</v>
      </c>
      <c r="U106" s="1" t="str">
        <f t="shared" si="35"/>
        <v xml:space="preserve">    </v>
      </c>
      <c r="V106" s="13" t="str">
        <f t="shared" si="32"/>
        <v>'',</v>
      </c>
      <c r="W106" s="1" t="str">
        <f t="shared" si="36"/>
        <v xml:space="preserve">      </v>
      </c>
      <c r="X106" s="6" t="str">
        <f t="shared" si="33"/>
        <v>' Number of operations RCTC ';</v>
      </c>
      <c r="Z106" s="443"/>
      <c r="AA106" s="9"/>
      <c r="AB106" s="2"/>
      <c r="AC106" s="2"/>
    </row>
    <row r="107" spans="2:29" s="8" customFormat="1" ht="13.35" customHeight="1" x14ac:dyDescent="0.3">
      <c r="B107" s="445"/>
      <c r="C107" s="12" t="s">
        <v>1412</v>
      </c>
      <c r="D107" s="119" t="s">
        <v>1445</v>
      </c>
      <c r="E107" s="57" t="s">
        <v>1241</v>
      </c>
      <c r="F107" s="14" t="s">
        <v>1775</v>
      </c>
      <c r="G107" s="59"/>
      <c r="H107" s="3">
        <v>0</v>
      </c>
      <c r="I107" s="3"/>
      <c r="J107" s="29">
        <v>0</v>
      </c>
      <c r="K107" s="29">
        <v>255</v>
      </c>
      <c r="L107" s="30" t="s">
        <v>1788</v>
      </c>
      <c r="M107" s="2"/>
      <c r="N107" s="10" t="s">
        <v>19</v>
      </c>
      <c r="O107" s="1" t="str">
        <f t="shared" si="29"/>
        <v>'DfMemAnRctcAvgDistToTar',</v>
      </c>
      <c r="P107" s="1" t="str">
        <f t="shared" si="34"/>
        <v xml:space="preserve">     </v>
      </c>
      <c r="Q107" s="2" t="str">
        <f t="shared" si="28"/>
        <v>'uint8',</v>
      </c>
      <c r="R107" s="1" t="str">
        <f t="shared" si="30"/>
        <v>0</v>
      </c>
      <c r="S107" s="1"/>
      <c r="T107" s="1" t="str">
        <f t="shared" si="31"/>
        <v>[0, 255],</v>
      </c>
      <c r="U107" s="1" t="str">
        <f t="shared" si="35"/>
        <v xml:space="preserve">    </v>
      </c>
      <c r="V107" s="13" t="str">
        <f t="shared" si="32"/>
        <v>m,</v>
      </c>
      <c r="W107" s="1" t="str">
        <f t="shared" si="36"/>
        <v xml:space="preserve">       </v>
      </c>
      <c r="X107" s="6" t="str">
        <f t="shared" si="33"/>
        <v>' Average distance to the target when RCTC is activated ';</v>
      </c>
      <c r="Z107" s="443"/>
      <c r="AA107" s="9"/>
      <c r="AB107" s="2"/>
      <c r="AC107" s="2"/>
    </row>
    <row r="108" spans="2:29" s="8" customFormat="1" ht="13.35" customHeight="1" x14ac:dyDescent="0.3">
      <c r="B108" s="445"/>
      <c r="C108" s="12" t="s">
        <v>1413</v>
      </c>
      <c r="D108" s="119" t="s">
        <v>1446</v>
      </c>
      <c r="E108" s="57" t="s">
        <v>1243</v>
      </c>
      <c r="F108" s="14" t="s">
        <v>1775</v>
      </c>
      <c r="G108" s="59"/>
      <c r="H108" s="3">
        <v>0</v>
      </c>
      <c r="I108" s="3"/>
      <c r="J108" s="29">
        <v>0</v>
      </c>
      <c r="K108" s="29">
        <v>255</v>
      </c>
      <c r="L108" s="30" t="s">
        <v>1777</v>
      </c>
      <c r="M108" s="2"/>
      <c r="N108" s="10" t="s">
        <v>19</v>
      </c>
      <c r="O108" s="1" t="str">
        <f t="shared" si="29"/>
        <v>'DfMemAnRcwNrOfOper',</v>
      </c>
      <c r="P108" s="1" t="str">
        <f t="shared" si="34"/>
        <v xml:space="preserve">          </v>
      </c>
      <c r="Q108" s="2" t="str">
        <f t="shared" si="28"/>
        <v>'uint8',</v>
      </c>
      <c r="R108" s="1" t="str">
        <f t="shared" si="30"/>
        <v>0</v>
      </c>
      <c r="S108" s="1"/>
      <c r="T108" s="1" t="str">
        <f t="shared" si="31"/>
        <v>[0, 255],</v>
      </c>
      <c r="U108" s="1" t="str">
        <f t="shared" si="35"/>
        <v xml:space="preserve">    </v>
      </c>
      <c r="V108" s="13" t="str">
        <f t="shared" si="32"/>
        <v>'',</v>
      </c>
      <c r="W108" s="1" t="str">
        <f t="shared" si="36"/>
        <v xml:space="preserve">      </v>
      </c>
      <c r="X108" s="6" t="str">
        <f t="shared" si="33"/>
        <v>' Number of operations RCW ';</v>
      </c>
      <c r="Z108" s="443" t="s">
        <v>350</v>
      </c>
      <c r="AA108" s="9"/>
      <c r="AB108" s="2"/>
      <c r="AC108" s="2"/>
    </row>
    <row r="109" spans="2:29" s="8" customFormat="1" ht="13.35" customHeight="1" x14ac:dyDescent="0.3">
      <c r="B109" s="445"/>
      <c r="C109" s="12" t="s">
        <v>1414</v>
      </c>
      <c r="D109" s="119" t="s">
        <v>1447</v>
      </c>
      <c r="E109" s="57" t="s">
        <v>1245</v>
      </c>
      <c r="F109" s="14" t="s">
        <v>1775</v>
      </c>
      <c r="G109" s="59"/>
      <c r="H109" s="3">
        <v>0</v>
      </c>
      <c r="I109" s="3"/>
      <c r="J109" s="29">
        <v>0</v>
      </c>
      <c r="K109" s="29">
        <v>255</v>
      </c>
      <c r="L109" s="30" t="s">
        <v>1788</v>
      </c>
      <c r="M109" s="2"/>
      <c r="N109" s="10" t="s">
        <v>19</v>
      </c>
      <c r="O109" s="1" t="str">
        <f t="shared" si="29"/>
        <v>'DfMemAnRcwAvgDistToTar',</v>
      </c>
      <c r="P109" s="1" t="str">
        <f t="shared" si="34"/>
        <v xml:space="preserve">      </v>
      </c>
      <c r="Q109" s="2" t="str">
        <f t="shared" si="28"/>
        <v>'uint8',</v>
      </c>
      <c r="R109" s="1" t="str">
        <f t="shared" si="30"/>
        <v>0</v>
      </c>
      <c r="S109" s="1"/>
      <c r="T109" s="1" t="str">
        <f t="shared" si="31"/>
        <v>[0, 255],</v>
      </c>
      <c r="U109" s="1" t="str">
        <f t="shared" si="35"/>
        <v xml:space="preserve">    </v>
      </c>
      <c r="V109" s="13" t="str">
        <f t="shared" si="32"/>
        <v>m,</v>
      </c>
      <c r="W109" s="1" t="str">
        <f t="shared" si="36"/>
        <v xml:space="preserve">       </v>
      </c>
      <c r="X109" s="6" t="str">
        <f t="shared" si="33"/>
        <v>' Average distance to the target when RCW is activated ';</v>
      </c>
      <c r="Z109" s="443"/>
      <c r="AA109" s="9"/>
      <c r="AB109" s="1"/>
      <c r="AC109" s="1"/>
    </row>
    <row r="110" spans="2:29" ht="13.35" customHeight="1" x14ac:dyDescent="0.3">
      <c r="C110" s="12"/>
      <c r="D110" s="120"/>
      <c r="E110" s="62"/>
      <c r="F110" s="6"/>
      <c r="G110" s="8"/>
      <c r="H110" s="8"/>
      <c r="I110" s="8"/>
      <c r="J110" s="226"/>
      <c r="K110" s="226"/>
      <c r="L110" s="227"/>
      <c r="M110" s="2"/>
      <c r="N110" s="10"/>
      <c r="O110" s="1"/>
      <c r="P110" s="1"/>
      <c r="Q110" s="2"/>
      <c r="R110" s="2"/>
      <c r="S110" s="1"/>
      <c r="T110" s="1"/>
      <c r="U110" s="1"/>
      <c r="V110" s="13"/>
      <c r="W110" s="1"/>
      <c r="X110" s="6"/>
      <c r="Y110" s="8"/>
      <c r="Z110" s="8"/>
      <c r="AA110" s="9"/>
      <c r="AB110" s="2"/>
      <c r="AC110" s="2"/>
    </row>
    <row r="111" spans="2:29" ht="13.35" customHeight="1" x14ac:dyDescent="0.3">
      <c r="B111" s="446" t="s">
        <v>2009</v>
      </c>
      <c r="C111" s="230" t="s">
        <v>2010</v>
      </c>
      <c r="D111" s="120"/>
      <c r="E111" s="231" t="s">
        <v>2013</v>
      </c>
      <c r="F111" s="14" t="s">
        <v>1775</v>
      </c>
      <c r="G111" s="8"/>
      <c r="H111" s="8">
        <v>0</v>
      </c>
      <c r="I111" s="8"/>
      <c r="J111" s="29">
        <v>0</v>
      </c>
      <c r="K111" s="29">
        <v>1</v>
      </c>
      <c r="L111" s="29" t="s">
        <v>1777</v>
      </c>
      <c r="M111" s="2"/>
      <c r="N111" s="10"/>
      <c r="O111" s="1"/>
      <c r="P111" s="1"/>
      <c r="Q111" s="2"/>
      <c r="R111" s="2"/>
      <c r="S111" s="1"/>
      <c r="T111" s="1"/>
      <c r="U111" s="1"/>
      <c r="V111" s="13"/>
      <c r="W111" s="1"/>
      <c r="X111" s="6"/>
      <c r="Y111" s="8"/>
      <c r="Z111" s="443" t="s">
        <v>1999</v>
      </c>
      <c r="AA111" s="9"/>
      <c r="AB111" s="2"/>
      <c r="AC111" s="2"/>
    </row>
    <row r="112" spans="2:29" ht="13.35" customHeight="1" x14ac:dyDescent="0.3">
      <c r="B112" s="446"/>
      <c r="C112" s="230" t="s">
        <v>2011</v>
      </c>
      <c r="D112" s="120"/>
      <c r="E112" s="231" t="s">
        <v>2014</v>
      </c>
      <c r="F112" s="14" t="s">
        <v>1775</v>
      </c>
      <c r="G112" s="8"/>
      <c r="H112" s="8">
        <v>0</v>
      </c>
      <c r="I112" s="8"/>
      <c r="J112" s="29">
        <v>0</v>
      </c>
      <c r="K112" s="29">
        <v>1</v>
      </c>
      <c r="L112" s="29" t="s">
        <v>1777</v>
      </c>
      <c r="M112" s="2"/>
      <c r="N112" s="10"/>
      <c r="O112" s="1"/>
      <c r="P112" s="1"/>
      <c r="Q112" s="2"/>
      <c r="R112" s="2"/>
      <c r="S112" s="1"/>
      <c r="T112" s="1"/>
      <c r="U112" s="1"/>
      <c r="V112" s="13"/>
      <c r="W112" s="1"/>
      <c r="X112" s="6"/>
      <c r="Y112" s="8"/>
      <c r="Z112" s="443"/>
      <c r="AA112" s="9"/>
      <c r="AB112" s="2"/>
      <c r="AC112" s="2"/>
    </row>
    <row r="113" spans="2:29" ht="13.35" customHeight="1" x14ac:dyDescent="0.3">
      <c r="B113" s="446"/>
      <c r="C113" s="230" t="s">
        <v>2012</v>
      </c>
      <c r="D113" s="120"/>
      <c r="E113" s="231" t="s">
        <v>2015</v>
      </c>
      <c r="F113" s="14" t="s">
        <v>1775</v>
      </c>
      <c r="G113" s="8"/>
      <c r="H113" s="8">
        <v>0</v>
      </c>
      <c r="I113" s="8"/>
      <c r="J113" s="29">
        <v>0</v>
      </c>
      <c r="K113" s="29">
        <v>1</v>
      </c>
      <c r="L113" s="29" t="s">
        <v>1777</v>
      </c>
      <c r="M113" s="2"/>
      <c r="N113" s="10"/>
      <c r="O113" s="1"/>
      <c r="P113" s="1"/>
      <c r="Q113" s="2"/>
      <c r="R113" s="2"/>
      <c r="S113" s="1"/>
      <c r="T113" s="1"/>
      <c r="U113" s="1"/>
      <c r="V113" s="13"/>
      <c r="W113" s="1"/>
      <c r="X113" s="6"/>
      <c r="Y113" s="8"/>
      <c r="Z113" s="443"/>
      <c r="AA113" s="9"/>
      <c r="AB113" s="2"/>
      <c r="AC113" s="2"/>
    </row>
    <row r="114" spans="2:29" ht="13.35" customHeight="1" x14ac:dyDescent="0.3">
      <c r="B114" s="229"/>
      <c r="C114" s="12"/>
      <c r="D114" s="121"/>
      <c r="F114" s="1"/>
      <c r="G114" s="1"/>
      <c r="H114" s="1"/>
      <c r="I114" s="1"/>
      <c r="J114" s="99"/>
      <c r="K114" s="99"/>
      <c r="L114" s="99"/>
      <c r="M114" s="1"/>
      <c r="N114" s="1"/>
      <c r="O114" s="1"/>
      <c r="P114" s="1"/>
      <c r="Q114" s="2"/>
      <c r="R114" s="1"/>
      <c r="S114" s="1"/>
      <c r="T114" s="1"/>
      <c r="U114" s="1"/>
      <c r="V114" s="13"/>
      <c r="W114" s="1"/>
      <c r="X114" s="6"/>
      <c r="Y114" s="1"/>
      <c r="Z114" s="1"/>
      <c r="AA114" s="27"/>
      <c r="AB114" s="2"/>
      <c r="AC114" s="2"/>
    </row>
    <row r="115" spans="2:29" ht="13.35" customHeight="1" x14ac:dyDescent="0.3">
      <c r="B115" s="444" t="s">
        <v>76</v>
      </c>
      <c r="C115" s="12" t="s">
        <v>974</v>
      </c>
      <c r="D115" s="117"/>
      <c r="E115" s="7" t="s">
        <v>120</v>
      </c>
      <c r="F115" s="10" t="s">
        <v>1775</v>
      </c>
      <c r="H115" s="3">
        <v>1</v>
      </c>
      <c r="J115" s="29">
        <v>0</v>
      </c>
      <c r="K115" s="29">
        <v>1</v>
      </c>
      <c r="L115" s="29" t="s">
        <v>1777</v>
      </c>
      <c r="M115" s="2"/>
      <c r="N115" s="10" t="s">
        <v>19</v>
      </c>
      <c r="O115" s="2" t="str">
        <f t="shared" ref="O115:O170" si="37">"'"&amp;C115&amp;"'"&amp;","</f>
        <v>'DfDiagFcwAvail',</v>
      </c>
      <c r="P115" s="2" t="str">
        <f t="shared" ref="P115:P170" si="38">REPT(" ", (31-LEN(O115)))</f>
        <v xml:space="preserve">              </v>
      </c>
      <c r="Q115" s="2" t="str">
        <f t="shared" si="28"/>
        <v>'uint8',</v>
      </c>
      <c r="R115" s="2" t="str">
        <f t="shared" ref="R115:R166" si="39">"0"</f>
        <v>0</v>
      </c>
      <c r="S115" s="2"/>
      <c r="T115" s="1" t="str">
        <f t="shared" ref="T115:T166" si="40">"["&amp;J115&amp;", "&amp;LEFT(K115,7)&amp;"]"&amp;","</f>
        <v>[0, 1],</v>
      </c>
      <c r="U115" s="2" t="str">
        <f t="shared" ref="U115:U164" si="41">REPT(" ", (13-LEN(T115)))</f>
        <v xml:space="preserve">      </v>
      </c>
      <c r="V115" s="4" t="str">
        <f t="shared" ref="V115:V170" si="42">IF(L115="[]","''",(IF(L115="-","''",L115)))&amp;","</f>
        <v>'',</v>
      </c>
      <c r="W115" s="2" t="str">
        <f t="shared" ref="W115:W165" si="43">REPT(" ", (9-LEN(V115)))</f>
        <v xml:space="preserve">      </v>
      </c>
      <c r="X115" s="5" t="str">
        <f t="shared" ref="X115:X165" si="44">"'"&amp;IF(E115="[]","-"," "&amp;(CLEAN(E115))&amp;" ")&amp;"'"&amp;";"</f>
        <v>' Availability FCW 0-no avail, 1 - Avail ';</v>
      </c>
      <c r="Y115" s="2"/>
      <c r="Z115" s="451" t="s">
        <v>866</v>
      </c>
      <c r="AA115" s="2"/>
      <c r="AB115" s="2"/>
      <c r="AC115" s="2"/>
    </row>
    <row r="116" spans="2:29" ht="13.35" customHeight="1" x14ac:dyDescent="0.3">
      <c r="B116" s="444"/>
      <c r="C116" s="12" t="s">
        <v>975</v>
      </c>
      <c r="D116" s="117"/>
      <c r="E116" s="7" t="s">
        <v>121</v>
      </c>
      <c r="F116" s="10" t="s">
        <v>1775</v>
      </c>
      <c r="H116" s="3">
        <v>1</v>
      </c>
      <c r="J116" s="29">
        <v>0</v>
      </c>
      <c r="K116" s="29">
        <v>1</v>
      </c>
      <c r="L116" s="29" t="s">
        <v>1777</v>
      </c>
      <c r="M116" s="2"/>
      <c r="N116" s="10" t="s">
        <v>19</v>
      </c>
      <c r="O116" s="2" t="str">
        <f t="shared" si="37"/>
        <v>'DfDiagAebAvail',</v>
      </c>
      <c r="P116" s="2" t="str">
        <f t="shared" si="38"/>
        <v xml:space="preserve">              </v>
      </c>
      <c r="Q116" s="2" t="str">
        <f t="shared" si="28"/>
        <v>'uint8',</v>
      </c>
      <c r="R116" s="2" t="str">
        <f t="shared" si="39"/>
        <v>0</v>
      </c>
      <c r="S116" s="2"/>
      <c r="T116" s="1" t="str">
        <f t="shared" si="40"/>
        <v>[0, 1],</v>
      </c>
      <c r="U116" s="2" t="str">
        <f t="shared" si="41"/>
        <v xml:space="preserve">      </v>
      </c>
      <c r="V116" s="4" t="str">
        <f t="shared" si="42"/>
        <v>'',</v>
      </c>
      <c r="W116" s="2" t="str">
        <f t="shared" si="43"/>
        <v xml:space="preserve">      </v>
      </c>
      <c r="X116" s="5" t="str">
        <f t="shared" si="44"/>
        <v>' Availability AEB 0-no avail, 1 - Avail ';</v>
      </c>
      <c r="Y116" s="2"/>
      <c r="Z116" s="451"/>
      <c r="AA116" s="2"/>
      <c r="AB116" s="2"/>
      <c r="AC116" s="2"/>
    </row>
    <row r="117" spans="2:29" ht="13.35" customHeight="1" x14ac:dyDescent="0.3">
      <c r="B117" s="444"/>
      <c r="C117" s="12" t="s">
        <v>976</v>
      </c>
      <c r="D117" s="117"/>
      <c r="E117" s="7" t="s">
        <v>122</v>
      </c>
      <c r="F117" s="10" t="s">
        <v>1775</v>
      </c>
      <c r="H117" s="3">
        <v>1</v>
      </c>
      <c r="J117" s="29">
        <v>0</v>
      </c>
      <c r="K117" s="29">
        <v>1</v>
      </c>
      <c r="L117" s="29" t="s">
        <v>1777</v>
      </c>
      <c r="M117" s="2"/>
      <c r="N117" s="10" t="s">
        <v>19</v>
      </c>
      <c r="O117" s="2" t="str">
        <f t="shared" si="37"/>
        <v>'DfDiagAccAvail',</v>
      </c>
      <c r="P117" s="2" t="str">
        <f t="shared" si="38"/>
        <v xml:space="preserve">              </v>
      </c>
      <c r="Q117" s="2" t="str">
        <f t="shared" si="28"/>
        <v>'uint8',</v>
      </c>
      <c r="R117" s="2" t="str">
        <f t="shared" si="39"/>
        <v>0</v>
      </c>
      <c r="S117" s="2"/>
      <c r="T117" s="1" t="str">
        <f t="shared" si="40"/>
        <v>[0, 1],</v>
      </c>
      <c r="U117" s="2" t="str">
        <f t="shared" si="41"/>
        <v xml:space="preserve">      </v>
      </c>
      <c r="V117" s="4" t="str">
        <f t="shared" si="42"/>
        <v>'',</v>
      </c>
      <c r="W117" s="2" t="str">
        <f t="shared" si="43"/>
        <v xml:space="preserve">      </v>
      </c>
      <c r="X117" s="5" t="str">
        <f t="shared" si="44"/>
        <v>' Availability ACC 0-no avail, 1 - Avail ';</v>
      </c>
      <c r="Y117" s="2"/>
      <c r="Z117" s="451"/>
      <c r="AA117" s="2"/>
      <c r="AB117" s="2"/>
      <c r="AC117" s="2"/>
    </row>
    <row r="118" spans="2:29" ht="13.35" customHeight="1" x14ac:dyDescent="0.3">
      <c r="B118" s="444"/>
      <c r="C118" s="12" t="s">
        <v>1642</v>
      </c>
      <c r="D118" s="117"/>
      <c r="E118" s="7" t="s">
        <v>123</v>
      </c>
      <c r="F118" s="10" t="s">
        <v>1775</v>
      </c>
      <c r="H118" s="3">
        <v>1</v>
      </c>
      <c r="J118" s="29">
        <v>0</v>
      </c>
      <c r="K118" s="29">
        <v>1</v>
      </c>
      <c r="L118" s="29" t="s">
        <v>1777</v>
      </c>
      <c r="M118" s="2"/>
      <c r="N118" s="10" t="s">
        <v>19</v>
      </c>
      <c r="O118" s="2" t="str">
        <f t="shared" si="37"/>
        <v>'DfDiagCcAvail',</v>
      </c>
      <c r="P118" s="2" t="str">
        <f t="shared" si="38"/>
        <v xml:space="preserve">               </v>
      </c>
      <c r="Q118" s="2" t="str">
        <f t="shared" si="28"/>
        <v>'uint8',</v>
      </c>
      <c r="R118" s="2" t="str">
        <f t="shared" si="39"/>
        <v>0</v>
      </c>
      <c r="S118" s="2"/>
      <c r="T118" s="1" t="str">
        <f t="shared" si="40"/>
        <v>[0, 1],</v>
      </c>
      <c r="U118" s="2" t="str">
        <f t="shared" si="41"/>
        <v xml:space="preserve">      </v>
      </c>
      <c r="V118" s="4" t="str">
        <f t="shared" si="42"/>
        <v>'',</v>
      </c>
      <c r="W118" s="2" t="str">
        <f t="shared" si="43"/>
        <v xml:space="preserve">      </v>
      </c>
      <c r="X118" s="5" t="str">
        <f t="shared" si="44"/>
        <v>' Availability CC 0-no avail, 1 - Avail ';</v>
      </c>
      <c r="Y118" s="2"/>
      <c r="Z118" s="451"/>
      <c r="AA118" s="2"/>
      <c r="AB118" s="2"/>
      <c r="AC118" s="2"/>
    </row>
    <row r="119" spans="2:29" ht="13.35" customHeight="1" x14ac:dyDescent="0.3">
      <c r="B119" s="444"/>
      <c r="C119" s="12" t="s">
        <v>977</v>
      </c>
      <c r="D119" s="117"/>
      <c r="E119" s="7" t="s">
        <v>124</v>
      </c>
      <c r="F119" s="10" t="s">
        <v>1775</v>
      </c>
      <c r="H119" s="3">
        <v>1</v>
      </c>
      <c r="J119" s="29">
        <v>0</v>
      </c>
      <c r="K119" s="29">
        <v>1</v>
      </c>
      <c r="L119" s="29" t="s">
        <v>1777</v>
      </c>
      <c r="M119" s="2"/>
      <c r="N119" s="10" t="s">
        <v>19</v>
      </c>
      <c r="O119" s="2" t="str">
        <f t="shared" si="37"/>
        <v>'DfDiagLimAvail',</v>
      </c>
      <c r="P119" s="2" t="str">
        <f t="shared" si="38"/>
        <v xml:space="preserve">              </v>
      </c>
      <c r="Q119" s="2" t="str">
        <f t="shared" si="28"/>
        <v>'uint8',</v>
      </c>
      <c r="R119" s="2" t="str">
        <f t="shared" si="39"/>
        <v>0</v>
      </c>
      <c r="S119" s="2"/>
      <c r="T119" s="1" t="str">
        <f t="shared" si="40"/>
        <v>[0, 1],</v>
      </c>
      <c r="U119" s="2" t="str">
        <f t="shared" si="41"/>
        <v xml:space="preserve">      </v>
      </c>
      <c r="V119" s="4" t="str">
        <f t="shared" si="42"/>
        <v>'',</v>
      </c>
      <c r="W119" s="2" t="str">
        <f t="shared" si="43"/>
        <v xml:space="preserve">      </v>
      </c>
      <c r="X119" s="5" t="str">
        <f t="shared" si="44"/>
        <v>' Availability LIM 0-no avail, 1 - Avail ';</v>
      </c>
      <c r="Y119" s="2"/>
      <c r="Z119" s="451"/>
      <c r="AA119" s="2"/>
      <c r="AB119" s="2"/>
      <c r="AC119" s="2"/>
    </row>
    <row r="120" spans="2:29" ht="13.35" customHeight="1" x14ac:dyDescent="0.3">
      <c r="B120" s="444"/>
      <c r="C120" s="12" t="s">
        <v>978</v>
      </c>
      <c r="D120" s="117"/>
      <c r="E120" s="7" t="s">
        <v>125</v>
      </c>
      <c r="F120" s="10" t="s">
        <v>1775</v>
      </c>
      <c r="H120" s="3">
        <v>1</v>
      </c>
      <c r="J120" s="29">
        <v>0</v>
      </c>
      <c r="K120" s="29">
        <v>1</v>
      </c>
      <c r="L120" s="29" t="s">
        <v>1777</v>
      </c>
      <c r="M120" s="2"/>
      <c r="N120" s="10" t="s">
        <v>19</v>
      </c>
      <c r="O120" s="2" t="str">
        <f t="shared" si="37"/>
        <v>'DfDiagDowAvail',</v>
      </c>
      <c r="P120" s="2" t="str">
        <f t="shared" si="38"/>
        <v xml:space="preserve">              </v>
      </c>
      <c r="Q120" s="2" t="str">
        <f t="shared" si="28"/>
        <v>'uint8',</v>
      </c>
      <c r="R120" s="2" t="str">
        <f t="shared" si="39"/>
        <v>0</v>
      </c>
      <c r="S120" s="2"/>
      <c r="T120" s="1" t="str">
        <f t="shared" si="40"/>
        <v>[0, 1],</v>
      </c>
      <c r="U120" s="2" t="str">
        <f t="shared" si="41"/>
        <v xml:space="preserve">      </v>
      </c>
      <c r="V120" s="4" t="str">
        <f t="shared" si="42"/>
        <v>'',</v>
      </c>
      <c r="W120" s="2" t="str">
        <f t="shared" si="43"/>
        <v xml:space="preserve">      </v>
      </c>
      <c r="X120" s="5" t="str">
        <f t="shared" si="44"/>
        <v>' Availability DOW 0-no avail, 1 - Avail ';</v>
      </c>
      <c r="Y120" s="2"/>
      <c r="Z120" s="451"/>
      <c r="AA120" s="2"/>
      <c r="AB120" s="2"/>
      <c r="AC120" s="2"/>
    </row>
    <row r="121" spans="2:29" ht="13.35" customHeight="1" x14ac:dyDescent="0.3">
      <c r="B121" s="444"/>
      <c r="C121" s="12" t="s">
        <v>979</v>
      </c>
      <c r="D121" s="117"/>
      <c r="E121" s="7" t="s">
        <v>126</v>
      </c>
      <c r="F121" s="10" t="s">
        <v>1775</v>
      </c>
      <c r="H121" s="3">
        <v>1</v>
      </c>
      <c r="J121" s="29">
        <v>0</v>
      </c>
      <c r="K121" s="29">
        <v>1</v>
      </c>
      <c r="L121" s="29" t="s">
        <v>1777</v>
      </c>
      <c r="M121" s="2"/>
      <c r="N121" s="10" t="s">
        <v>19</v>
      </c>
      <c r="O121" s="2" t="str">
        <f t="shared" si="37"/>
        <v>'DfDiagAslaAvail',</v>
      </c>
      <c r="P121" s="2" t="str">
        <f t="shared" si="38"/>
        <v xml:space="preserve">             </v>
      </c>
      <c r="Q121" s="2" t="str">
        <f t="shared" si="28"/>
        <v>'uint8',</v>
      </c>
      <c r="R121" s="2" t="str">
        <f t="shared" si="39"/>
        <v>0</v>
      </c>
      <c r="S121" s="2"/>
      <c r="T121" s="1" t="str">
        <f t="shared" si="40"/>
        <v>[0, 1],</v>
      </c>
      <c r="U121" s="2" t="str">
        <f t="shared" si="41"/>
        <v xml:space="preserve">      </v>
      </c>
      <c r="V121" s="4" t="str">
        <f t="shared" si="42"/>
        <v>'',</v>
      </c>
      <c r="W121" s="2" t="str">
        <f t="shared" si="43"/>
        <v xml:space="preserve">      </v>
      </c>
      <c r="X121" s="5" t="str">
        <f t="shared" si="44"/>
        <v>' Availability ASLA 0-no avail, 1 - Avail ';</v>
      </c>
      <c r="Y121" s="2"/>
      <c r="Z121" s="451"/>
      <c r="AA121" s="2"/>
      <c r="AB121" s="2"/>
      <c r="AC121" s="2"/>
    </row>
    <row r="122" spans="2:29" ht="13.35" customHeight="1" x14ac:dyDescent="0.3">
      <c r="B122" s="444"/>
      <c r="C122" s="12" t="s">
        <v>980</v>
      </c>
      <c r="D122" s="117"/>
      <c r="E122" s="7" t="s">
        <v>182</v>
      </c>
      <c r="F122" s="10" t="s">
        <v>1775</v>
      </c>
      <c r="H122" s="3">
        <v>1</v>
      </c>
      <c r="J122" s="29">
        <v>0</v>
      </c>
      <c r="K122" s="29">
        <v>1</v>
      </c>
      <c r="L122" s="29" t="s">
        <v>1777</v>
      </c>
      <c r="M122" s="2"/>
      <c r="N122" s="10" t="s">
        <v>19</v>
      </c>
      <c r="O122" s="2" t="str">
        <f t="shared" si="37"/>
        <v>'DfDiagRcwAvail',</v>
      </c>
      <c r="P122" s="2" t="str">
        <f t="shared" si="38"/>
        <v xml:space="preserve">              </v>
      </c>
      <c r="Q122" s="2" t="str">
        <f t="shared" si="28"/>
        <v>'uint8',</v>
      </c>
      <c r="R122" s="2" t="str">
        <f t="shared" si="39"/>
        <v>0</v>
      </c>
      <c r="S122" s="2"/>
      <c r="T122" s="1" t="str">
        <f t="shared" si="40"/>
        <v>[0, 1],</v>
      </c>
      <c r="U122" s="2" t="str">
        <f t="shared" si="41"/>
        <v xml:space="preserve">      </v>
      </c>
      <c r="V122" s="4" t="str">
        <f t="shared" si="42"/>
        <v>'',</v>
      </c>
      <c r="W122" s="2" t="str">
        <f t="shared" si="43"/>
        <v xml:space="preserve">      </v>
      </c>
      <c r="X122" s="5" t="str">
        <f t="shared" si="44"/>
        <v>' Availability Rcw  0-no avail, 1 - Avail ';</v>
      </c>
      <c r="Y122" s="2"/>
      <c r="Z122" s="451"/>
      <c r="AA122" s="2"/>
      <c r="AB122" s="2"/>
      <c r="AC122" s="2"/>
    </row>
    <row r="123" spans="2:29" ht="12.75" customHeight="1" x14ac:dyDescent="0.3">
      <c r="B123" s="444"/>
      <c r="C123" s="12" t="s">
        <v>981</v>
      </c>
      <c r="D123" s="118"/>
      <c r="E123" s="7" t="s">
        <v>181</v>
      </c>
      <c r="F123" s="10" t="s">
        <v>1775</v>
      </c>
      <c r="H123" s="3">
        <v>1</v>
      </c>
      <c r="J123" s="29">
        <v>0</v>
      </c>
      <c r="K123" s="29">
        <v>1</v>
      </c>
      <c r="L123" s="29" t="s">
        <v>1777</v>
      </c>
      <c r="M123" s="2"/>
      <c r="N123" s="10" t="s">
        <v>19</v>
      </c>
      <c r="O123" s="2" t="str">
        <f t="shared" si="37"/>
        <v>'DfDiagLkaAvail',</v>
      </c>
      <c r="P123" s="2" t="str">
        <f t="shared" si="38"/>
        <v xml:space="preserve">              </v>
      </c>
      <c r="Q123" s="2" t="str">
        <f t="shared" si="28"/>
        <v>'uint8',</v>
      </c>
      <c r="R123" s="2" t="str">
        <f t="shared" si="39"/>
        <v>0</v>
      </c>
      <c r="S123" s="2"/>
      <c r="T123" s="1" t="str">
        <f t="shared" si="40"/>
        <v>[0, 1],</v>
      </c>
      <c r="U123" s="2" t="str">
        <f t="shared" si="41"/>
        <v xml:space="preserve">      </v>
      </c>
      <c r="V123" s="4" t="str">
        <f t="shared" si="42"/>
        <v>'',</v>
      </c>
      <c r="W123" s="2" t="str">
        <f t="shared" si="43"/>
        <v xml:space="preserve">      </v>
      </c>
      <c r="X123" s="5" t="str">
        <f t="shared" si="44"/>
        <v>' Availability Lka 0-no avail, 1 - Avail ';</v>
      </c>
      <c r="Y123" s="2"/>
      <c r="Z123" s="451"/>
      <c r="AA123" s="2"/>
      <c r="AB123" s="2"/>
      <c r="AC123" s="2"/>
    </row>
    <row r="124" spans="2:29" ht="13.35" customHeight="1" x14ac:dyDescent="0.3">
      <c r="B124" s="444"/>
      <c r="C124" s="12" t="s">
        <v>2043</v>
      </c>
      <c r="D124" s="118"/>
      <c r="E124" s="7" t="s">
        <v>1537</v>
      </c>
      <c r="F124" s="10" t="s">
        <v>1775</v>
      </c>
      <c r="H124" s="3">
        <v>1</v>
      </c>
      <c r="J124" s="29">
        <v>0</v>
      </c>
      <c r="K124" s="29">
        <v>1</v>
      </c>
      <c r="L124" s="29" t="s">
        <v>1777</v>
      </c>
      <c r="M124" s="2"/>
      <c r="N124" s="10" t="s">
        <v>19</v>
      </c>
      <c r="O124" s="2" t="str">
        <f t="shared" si="37"/>
        <v>'DfDiagTsrAvail',</v>
      </c>
      <c r="P124" s="2" t="str">
        <f t="shared" si="38"/>
        <v xml:space="preserve">              </v>
      </c>
      <c r="Q124" s="2" t="str">
        <f t="shared" si="28"/>
        <v>'uint8',</v>
      </c>
      <c r="R124" s="2" t="str">
        <f t="shared" si="39"/>
        <v>0</v>
      </c>
      <c r="S124" s="2"/>
      <c r="T124" s="1" t="str">
        <f t="shared" si="40"/>
        <v>[0, 1],</v>
      </c>
      <c r="U124" s="2" t="str">
        <f t="shared" si="41"/>
        <v xml:space="preserve">      </v>
      </c>
      <c r="V124" s="4" t="str">
        <f t="shared" si="42"/>
        <v>'',</v>
      </c>
      <c r="W124" s="2" t="str">
        <f t="shared" si="43"/>
        <v xml:space="preserve">      </v>
      </c>
      <c r="X124" s="5" t="str">
        <f t="shared" si="44"/>
        <v>' Availability Tsr 0-no avail, 1 - Avail ';</v>
      </c>
      <c r="Y124" s="2"/>
      <c r="Z124" s="451"/>
      <c r="AA124" s="2"/>
      <c r="AB124" s="2"/>
      <c r="AC124" s="2"/>
    </row>
    <row r="125" spans="2:29" ht="13.35" customHeight="1" x14ac:dyDescent="0.3">
      <c r="B125" s="444"/>
      <c r="C125" s="12" t="s">
        <v>1324</v>
      </c>
      <c r="D125" s="118"/>
      <c r="E125" s="7" t="s">
        <v>1323</v>
      </c>
      <c r="F125" s="10" t="s">
        <v>1775</v>
      </c>
      <c r="H125" s="3">
        <v>1</v>
      </c>
      <c r="J125" s="29">
        <v>0</v>
      </c>
      <c r="K125" s="29">
        <v>1</v>
      </c>
      <c r="L125" s="29" t="s">
        <v>1777</v>
      </c>
      <c r="M125" s="2"/>
      <c r="N125" s="10" t="s">
        <v>19</v>
      </c>
      <c r="O125" s="2" t="str">
        <f t="shared" si="37"/>
        <v>'DfDiagRdaAvail',</v>
      </c>
      <c r="P125" s="2" t="str">
        <f t="shared" si="38"/>
        <v xml:space="preserve">              </v>
      </c>
      <c r="Q125" s="2" t="str">
        <f t="shared" si="28"/>
        <v>'uint8',</v>
      </c>
      <c r="R125" s="2" t="str">
        <f t="shared" si="39"/>
        <v>0</v>
      </c>
      <c r="S125" s="2"/>
      <c r="T125" s="1" t="str">
        <f t="shared" si="40"/>
        <v>[0, 1],</v>
      </c>
      <c r="U125" s="2" t="str">
        <f t="shared" si="41"/>
        <v xml:space="preserve">      </v>
      </c>
      <c r="V125" s="4" t="str">
        <f t="shared" si="42"/>
        <v>'',</v>
      </c>
      <c r="W125" s="2" t="str">
        <f t="shared" si="43"/>
        <v xml:space="preserve">      </v>
      </c>
      <c r="X125" s="5" t="str">
        <f t="shared" si="44"/>
        <v>' Availability Rda 0-no avail, 1 - Avail ';</v>
      </c>
      <c r="Y125" s="2"/>
      <c r="Z125" s="451"/>
      <c r="AA125" s="2"/>
      <c r="AB125" s="2"/>
      <c r="AC125" s="2"/>
    </row>
    <row r="126" spans="2:29" ht="13.35" customHeight="1" x14ac:dyDescent="0.3">
      <c r="B126" s="444"/>
      <c r="C126" s="12" t="s">
        <v>1494</v>
      </c>
      <c r="D126" s="118"/>
      <c r="E126" s="7" t="s">
        <v>1341</v>
      </c>
      <c r="F126" s="10" t="s">
        <v>1775</v>
      </c>
      <c r="H126" s="3">
        <v>1</v>
      </c>
      <c r="J126" s="29">
        <v>0</v>
      </c>
      <c r="K126" s="29">
        <v>1</v>
      </c>
      <c r="L126" s="29" t="s">
        <v>1777</v>
      </c>
      <c r="M126" s="2"/>
      <c r="N126" s="10" t="s">
        <v>19</v>
      </c>
      <c r="O126" s="2" t="str">
        <f t="shared" si="37"/>
        <v>'DfDiagRctcAvail',</v>
      </c>
      <c r="P126" s="2" t="str">
        <f t="shared" si="38"/>
        <v xml:space="preserve">             </v>
      </c>
      <c r="Q126" s="2" t="str">
        <f t="shared" si="28"/>
        <v>'uint8',</v>
      </c>
      <c r="R126" s="2" t="str">
        <f t="shared" si="39"/>
        <v>0</v>
      </c>
      <c r="S126" s="2"/>
      <c r="T126" s="1" t="str">
        <f t="shared" si="40"/>
        <v>[0, 1],</v>
      </c>
      <c r="U126" s="2" t="str">
        <f t="shared" si="41"/>
        <v xml:space="preserve">      </v>
      </c>
      <c r="V126" s="4" t="str">
        <f t="shared" si="42"/>
        <v>'',</v>
      </c>
      <c r="W126" s="2" t="str">
        <f t="shared" si="43"/>
        <v xml:space="preserve">      </v>
      </c>
      <c r="X126" s="5" t="str">
        <f t="shared" si="44"/>
        <v>' Availability Rctc 0-no avail, 1 - Avail ';</v>
      </c>
      <c r="Y126" s="2"/>
      <c r="Z126" s="451"/>
      <c r="AA126" s="2"/>
      <c r="AB126" s="2"/>
      <c r="AC126" s="2"/>
    </row>
    <row r="127" spans="2:29" ht="13.35" customHeight="1" x14ac:dyDescent="0.3">
      <c r="B127" s="444"/>
      <c r="C127" s="12" t="s">
        <v>1327</v>
      </c>
      <c r="D127" s="118"/>
      <c r="E127" s="7" t="s">
        <v>1328</v>
      </c>
      <c r="F127" s="10" t="s">
        <v>1775</v>
      </c>
      <c r="H127" s="3">
        <v>1</v>
      </c>
      <c r="J127" s="29">
        <v>0</v>
      </c>
      <c r="K127" s="29">
        <v>1</v>
      </c>
      <c r="L127" s="29" t="s">
        <v>1777</v>
      </c>
      <c r="M127" s="2"/>
      <c r="N127" s="10" t="s">
        <v>19</v>
      </c>
      <c r="O127" s="2" t="str">
        <f t="shared" si="37"/>
        <v>'DfDiagAaAvail',</v>
      </c>
      <c r="P127" s="2" t="str">
        <f t="shared" si="38"/>
        <v xml:space="preserve">               </v>
      </c>
      <c r="Q127" s="2" t="str">
        <f t="shared" si="28"/>
        <v>'uint8',</v>
      </c>
      <c r="R127" s="2" t="str">
        <f t="shared" si="39"/>
        <v>0</v>
      </c>
      <c r="S127" s="2"/>
      <c r="T127" s="1" t="str">
        <f t="shared" si="40"/>
        <v>[0, 1],</v>
      </c>
      <c r="U127" s="2" t="str">
        <f t="shared" si="41"/>
        <v xml:space="preserve">      </v>
      </c>
      <c r="V127" s="4" t="str">
        <f t="shared" si="42"/>
        <v>'',</v>
      </c>
      <c r="W127" s="2" t="str">
        <f t="shared" si="43"/>
        <v xml:space="preserve">      </v>
      </c>
      <c r="X127" s="5" t="str">
        <f t="shared" si="44"/>
        <v>' Availability Aa 0-no avail, 1 - Avail ';</v>
      </c>
      <c r="Y127" s="2"/>
      <c r="Z127" s="451"/>
      <c r="AA127" s="2"/>
      <c r="AB127" s="2"/>
      <c r="AC127" s="2"/>
    </row>
    <row r="128" spans="2:29" ht="13.35" customHeight="1" x14ac:dyDescent="0.3">
      <c r="B128" s="444"/>
      <c r="C128" s="12" t="s">
        <v>982</v>
      </c>
      <c r="D128" s="118"/>
      <c r="E128" s="7" t="s">
        <v>180</v>
      </c>
      <c r="F128" s="10" t="s">
        <v>1775</v>
      </c>
      <c r="H128" s="3">
        <v>1</v>
      </c>
      <c r="J128" s="29">
        <v>0</v>
      </c>
      <c r="K128" s="29">
        <v>1</v>
      </c>
      <c r="L128" s="29" t="s">
        <v>1777</v>
      </c>
      <c r="M128" s="2"/>
      <c r="N128" s="10" t="s">
        <v>19</v>
      </c>
      <c r="O128" s="2" t="str">
        <f t="shared" si="37"/>
        <v>'DfDiagAfsAvail',</v>
      </c>
      <c r="P128" s="2" t="str">
        <f t="shared" si="38"/>
        <v xml:space="preserve">              </v>
      </c>
      <c r="Q128" s="2" t="str">
        <f t="shared" si="28"/>
        <v>'uint8',</v>
      </c>
      <c r="R128" s="2" t="str">
        <f t="shared" si="39"/>
        <v>0</v>
      </c>
      <c r="S128" s="2"/>
      <c r="T128" s="1" t="str">
        <f t="shared" si="40"/>
        <v>[0, 1],</v>
      </c>
      <c r="U128" s="2" t="str">
        <f t="shared" si="41"/>
        <v xml:space="preserve">      </v>
      </c>
      <c r="V128" s="4" t="str">
        <f t="shared" si="42"/>
        <v>'',</v>
      </c>
      <c r="W128" s="2" t="str">
        <f t="shared" si="43"/>
        <v xml:space="preserve">      </v>
      </c>
      <c r="X128" s="5" t="str">
        <f t="shared" si="44"/>
        <v>' Availability Afs 0-no avail, 1 - Avail ';</v>
      </c>
      <c r="Y128" s="2"/>
      <c r="Z128" s="451"/>
      <c r="AA128" s="2"/>
      <c r="AB128" s="2"/>
      <c r="AC128" s="2"/>
    </row>
    <row r="129" spans="2:29" ht="13.35" customHeight="1" x14ac:dyDescent="0.3">
      <c r="B129" s="444"/>
      <c r="C129" s="12" t="s">
        <v>983</v>
      </c>
      <c r="D129" s="118"/>
      <c r="E129" s="7" t="s">
        <v>179</v>
      </c>
      <c r="F129" s="10" t="s">
        <v>1775</v>
      </c>
      <c r="H129" s="3">
        <v>1</v>
      </c>
      <c r="J129" s="29">
        <v>0</v>
      </c>
      <c r="K129" s="29">
        <v>1</v>
      </c>
      <c r="L129" s="29" t="s">
        <v>1777</v>
      </c>
      <c r="M129" s="2"/>
      <c r="N129" s="10" t="s">
        <v>19</v>
      </c>
      <c r="O129" s="2" t="str">
        <f t="shared" si="37"/>
        <v>'DfDiagMliaAvail',</v>
      </c>
      <c r="P129" s="2" t="str">
        <f t="shared" si="38"/>
        <v xml:space="preserve">             </v>
      </c>
      <c r="Q129" s="2" t="str">
        <f t="shared" si="28"/>
        <v>'uint8',</v>
      </c>
      <c r="R129" s="2" t="str">
        <f t="shared" si="39"/>
        <v>0</v>
      </c>
      <c r="S129" s="2"/>
      <c r="T129" s="1" t="str">
        <f t="shared" si="40"/>
        <v>[0, 1],</v>
      </c>
      <c r="U129" s="2" t="str">
        <f t="shared" si="41"/>
        <v xml:space="preserve">      </v>
      </c>
      <c r="V129" s="4" t="str">
        <f t="shared" si="42"/>
        <v>'',</v>
      </c>
      <c r="W129" s="2" t="str">
        <f t="shared" si="43"/>
        <v xml:space="preserve">      </v>
      </c>
      <c r="X129" s="5" t="str">
        <f t="shared" si="44"/>
        <v>' Availability Mlia 0-no avail, 1 - Avail ';</v>
      </c>
      <c r="Y129" s="2"/>
      <c r="Z129" s="451"/>
      <c r="AA129" s="2"/>
      <c r="AB129" s="2"/>
      <c r="AC129" s="2"/>
    </row>
    <row r="130" spans="2:29" ht="13.35" customHeight="1" x14ac:dyDescent="0.3">
      <c r="B130" s="444"/>
      <c r="C130" s="12" t="s">
        <v>984</v>
      </c>
      <c r="D130" s="118"/>
      <c r="E130" s="7" t="s">
        <v>178</v>
      </c>
      <c r="F130" s="10" t="s">
        <v>1775</v>
      </c>
      <c r="H130" s="3">
        <v>1</v>
      </c>
      <c r="J130" s="29">
        <v>0</v>
      </c>
      <c r="K130" s="29">
        <v>1</v>
      </c>
      <c r="L130" s="29" t="s">
        <v>1777</v>
      </c>
      <c r="M130" s="2"/>
      <c r="N130" s="10" t="s">
        <v>19</v>
      </c>
      <c r="O130" s="2" t="str">
        <f t="shared" si="37"/>
        <v>'DfDiagVisualAvail',</v>
      </c>
      <c r="P130" s="2" t="str">
        <f t="shared" si="38"/>
        <v xml:space="preserve">           </v>
      </c>
      <c r="Q130" s="2" t="str">
        <f t="shared" si="28"/>
        <v>'uint8',</v>
      </c>
      <c r="R130" s="2" t="str">
        <f t="shared" si="39"/>
        <v>0</v>
      </c>
      <c r="S130" s="2"/>
      <c r="T130" s="1" t="str">
        <f t="shared" si="40"/>
        <v>[0, 1],</v>
      </c>
      <c r="U130" s="2" t="str">
        <f t="shared" si="41"/>
        <v xml:space="preserve">      </v>
      </c>
      <c r="V130" s="4" t="str">
        <f t="shared" si="42"/>
        <v>'',</v>
      </c>
      <c r="W130" s="2" t="str">
        <f t="shared" si="43"/>
        <v xml:space="preserve">      </v>
      </c>
      <c r="X130" s="5" t="str">
        <f t="shared" si="44"/>
        <v>' Availability Visual 0-no avail, 1 - Avail ';</v>
      </c>
      <c r="Y130" s="2"/>
      <c r="Z130" s="451"/>
      <c r="AA130" s="2"/>
      <c r="AB130" s="2"/>
      <c r="AC130" s="2"/>
    </row>
    <row r="131" spans="2:29" ht="13.35" customHeight="1" x14ac:dyDescent="0.3">
      <c r="B131" s="444"/>
      <c r="C131" s="12" t="s">
        <v>985</v>
      </c>
      <c r="D131" s="118"/>
      <c r="E131" s="7" t="s">
        <v>177</v>
      </c>
      <c r="F131" s="10" t="s">
        <v>1775</v>
      </c>
      <c r="H131" s="3">
        <v>1</v>
      </c>
      <c r="J131" s="29">
        <v>0</v>
      </c>
      <c r="K131" s="29">
        <v>1</v>
      </c>
      <c r="L131" s="29" t="s">
        <v>1777</v>
      </c>
      <c r="M131" s="2"/>
      <c r="N131" s="10" t="s">
        <v>19</v>
      </c>
      <c r="O131" s="2" t="str">
        <f t="shared" si="37"/>
        <v>'DfDiagRecAvail',</v>
      </c>
      <c r="P131" s="2" t="str">
        <f t="shared" si="38"/>
        <v xml:space="preserve">              </v>
      </c>
      <c r="Q131" s="2" t="str">
        <f t="shared" si="28"/>
        <v>'uint8',</v>
      </c>
      <c r="R131" s="2" t="str">
        <f t="shared" si="39"/>
        <v>0</v>
      </c>
      <c r="S131" s="2"/>
      <c r="T131" s="1" t="str">
        <f t="shared" si="40"/>
        <v>[0, 1],</v>
      </c>
      <c r="U131" s="2" t="str">
        <f t="shared" si="41"/>
        <v xml:space="preserve">      </v>
      </c>
      <c r="V131" s="4" t="str">
        <f t="shared" si="42"/>
        <v>'',</v>
      </c>
      <c r="W131" s="2" t="str">
        <f t="shared" si="43"/>
        <v xml:space="preserve">      </v>
      </c>
      <c r="X131" s="5" t="str">
        <f t="shared" si="44"/>
        <v>' Availability Rec 0-no avail, 1 - Avail ';</v>
      </c>
      <c r="Y131" s="2"/>
      <c r="Z131" s="451"/>
      <c r="AA131" s="2"/>
      <c r="AB131" s="2"/>
      <c r="AC131" s="2"/>
    </row>
    <row r="132" spans="2:29" ht="13.35" customHeight="1" x14ac:dyDescent="0.3">
      <c r="B132" s="444"/>
      <c r="C132" s="12" t="s">
        <v>986</v>
      </c>
      <c r="D132" s="118"/>
      <c r="E132" s="7" t="s">
        <v>176</v>
      </c>
      <c r="F132" s="10" t="s">
        <v>1775</v>
      </c>
      <c r="H132" s="3">
        <v>1</v>
      </c>
      <c r="J132" s="29">
        <v>0</v>
      </c>
      <c r="K132" s="29">
        <v>1</v>
      </c>
      <c r="L132" s="29" t="s">
        <v>1777</v>
      </c>
      <c r="M132" s="2"/>
      <c r="N132" s="10" t="s">
        <v>19</v>
      </c>
      <c r="O132" s="2" t="str">
        <f t="shared" si="37"/>
        <v>'DfDiagLccAvail',</v>
      </c>
      <c r="P132" s="2" t="str">
        <f t="shared" si="38"/>
        <v xml:space="preserve">              </v>
      </c>
      <c r="Q132" s="2" t="str">
        <f t="shared" si="28"/>
        <v>'uint8',</v>
      </c>
      <c r="R132" s="2" t="str">
        <f t="shared" si="39"/>
        <v>0</v>
      </c>
      <c r="S132" s="2"/>
      <c r="T132" s="1" t="str">
        <f t="shared" si="40"/>
        <v>[0, 1],</v>
      </c>
      <c r="U132" s="2" t="str">
        <f t="shared" si="41"/>
        <v xml:space="preserve">      </v>
      </c>
      <c r="V132" s="4" t="str">
        <f t="shared" si="42"/>
        <v>'',</v>
      </c>
      <c r="W132" s="2" t="str">
        <f t="shared" si="43"/>
        <v xml:space="preserve">      </v>
      </c>
      <c r="X132" s="5" t="str">
        <f t="shared" si="44"/>
        <v>' Availability Lcc 0-no avail, 1 - Avail ';</v>
      </c>
      <c r="Y132" s="2"/>
      <c r="Z132" s="451"/>
      <c r="AA132" s="2"/>
      <c r="AB132" s="2"/>
      <c r="AC132" s="2"/>
    </row>
    <row r="133" spans="2:29" ht="13.35" customHeight="1" x14ac:dyDescent="0.3">
      <c r="B133" s="444"/>
      <c r="C133" s="12" t="s">
        <v>987</v>
      </c>
      <c r="D133" s="118"/>
      <c r="E133" s="7" t="s">
        <v>175</v>
      </c>
      <c r="F133" s="10" t="s">
        <v>1775</v>
      </c>
      <c r="H133" s="3">
        <v>1</v>
      </c>
      <c r="J133" s="29">
        <v>0</v>
      </c>
      <c r="K133" s="29">
        <v>1</v>
      </c>
      <c r="L133" s="29" t="s">
        <v>1777</v>
      </c>
      <c r="M133" s="2"/>
      <c r="N133" s="10" t="s">
        <v>19</v>
      </c>
      <c r="O133" s="2" t="str">
        <f t="shared" si="37"/>
        <v>'DfDiagAlccAvail',</v>
      </c>
      <c r="P133" s="2" t="str">
        <f t="shared" si="38"/>
        <v xml:space="preserve">             </v>
      </c>
      <c r="Q133" s="2" t="str">
        <f t="shared" si="28"/>
        <v>'uint8',</v>
      </c>
      <c r="R133" s="2" t="str">
        <f t="shared" si="39"/>
        <v>0</v>
      </c>
      <c r="S133" s="2"/>
      <c r="T133" s="1" t="str">
        <f t="shared" si="40"/>
        <v>[0, 1],</v>
      </c>
      <c r="U133" s="2" t="str">
        <f t="shared" si="41"/>
        <v xml:space="preserve">      </v>
      </c>
      <c r="V133" s="4" t="str">
        <f t="shared" si="42"/>
        <v>'',</v>
      </c>
      <c r="W133" s="2" t="str">
        <f t="shared" si="43"/>
        <v xml:space="preserve">      </v>
      </c>
      <c r="X133" s="5" t="str">
        <f t="shared" si="44"/>
        <v>' Availability Alcc 0-no avail, 1 - Avail ';</v>
      </c>
      <c r="Y133" s="2"/>
      <c r="Z133" s="451"/>
      <c r="AA133" s="2"/>
      <c r="AB133" s="2"/>
      <c r="AC133" s="2"/>
    </row>
    <row r="134" spans="2:29" ht="13.35" customHeight="1" x14ac:dyDescent="0.3">
      <c r="B134" s="444"/>
      <c r="C134" s="12" t="s">
        <v>988</v>
      </c>
      <c r="D134" s="118"/>
      <c r="E134" s="7" t="s">
        <v>174</v>
      </c>
      <c r="F134" s="10" t="s">
        <v>1775</v>
      </c>
      <c r="H134" s="3">
        <v>1</v>
      </c>
      <c r="J134" s="29">
        <v>0</v>
      </c>
      <c r="K134" s="29">
        <v>1</v>
      </c>
      <c r="L134" s="29" t="s">
        <v>1777</v>
      </c>
      <c r="M134" s="2"/>
      <c r="N134" s="10" t="s">
        <v>19</v>
      </c>
      <c r="O134" s="2" t="str">
        <f t="shared" si="37"/>
        <v>'DfDiagNvAvail',</v>
      </c>
      <c r="P134" s="2" t="str">
        <f t="shared" si="38"/>
        <v xml:space="preserve">               </v>
      </c>
      <c r="Q134" s="2" t="str">
        <f t="shared" ref="Q134:Q170" si="45">"'"&amp;F134&amp;"',"</f>
        <v>'uint8',</v>
      </c>
      <c r="R134" s="2" t="str">
        <f t="shared" si="39"/>
        <v>0</v>
      </c>
      <c r="S134" s="2"/>
      <c r="T134" s="1" t="str">
        <f t="shared" si="40"/>
        <v>[0, 1],</v>
      </c>
      <c r="U134" s="2" t="str">
        <f t="shared" si="41"/>
        <v xml:space="preserve">      </v>
      </c>
      <c r="V134" s="4" t="str">
        <f t="shared" si="42"/>
        <v>'',</v>
      </c>
      <c r="W134" s="2" t="str">
        <f t="shared" si="43"/>
        <v xml:space="preserve">      </v>
      </c>
      <c r="X134" s="5" t="str">
        <f t="shared" si="44"/>
        <v>' Availability Nv 0-no avail, 1 - Avail ';</v>
      </c>
      <c r="Y134" s="2"/>
      <c r="Z134" s="451"/>
      <c r="AA134" s="2"/>
      <c r="AB134" s="2"/>
      <c r="AC134" s="2"/>
    </row>
    <row r="135" spans="2:29" ht="13.35" customHeight="1" x14ac:dyDescent="0.3">
      <c r="B135" s="444"/>
      <c r="C135" s="12" t="s">
        <v>989</v>
      </c>
      <c r="D135" s="118"/>
      <c r="E135" s="7" t="s">
        <v>173</v>
      </c>
      <c r="F135" s="10" t="s">
        <v>1775</v>
      </c>
      <c r="H135" s="3">
        <v>1</v>
      </c>
      <c r="J135" s="29">
        <v>0</v>
      </c>
      <c r="K135" s="29">
        <v>1</v>
      </c>
      <c r="L135" s="29" t="s">
        <v>1777</v>
      </c>
      <c r="M135" s="2"/>
      <c r="N135" s="10" t="s">
        <v>19</v>
      </c>
      <c r="O135" s="2" t="str">
        <f t="shared" si="37"/>
        <v>'DfDiagLdwAvail',</v>
      </c>
      <c r="P135" s="2" t="str">
        <f t="shared" si="38"/>
        <v xml:space="preserve">              </v>
      </c>
      <c r="Q135" s="2" t="str">
        <f t="shared" si="45"/>
        <v>'uint8',</v>
      </c>
      <c r="R135" s="2" t="str">
        <f t="shared" si="39"/>
        <v>0</v>
      </c>
      <c r="S135" s="2"/>
      <c r="T135" s="1" t="str">
        <f t="shared" si="40"/>
        <v>[0, 1],</v>
      </c>
      <c r="U135" s="2" t="str">
        <f t="shared" si="41"/>
        <v xml:space="preserve">      </v>
      </c>
      <c r="V135" s="4" t="str">
        <f t="shared" si="42"/>
        <v>'',</v>
      </c>
      <c r="W135" s="2" t="str">
        <f t="shared" si="43"/>
        <v xml:space="preserve">      </v>
      </c>
      <c r="X135" s="5" t="str">
        <f t="shared" si="44"/>
        <v>' Availability Ldw 0-no avail, 1 - Avail ';</v>
      </c>
      <c r="Y135" s="2"/>
      <c r="Z135" s="451"/>
      <c r="AA135" s="2"/>
    </row>
    <row r="136" spans="2:29" ht="13.35" customHeight="1" x14ac:dyDescent="0.3">
      <c r="B136" s="444"/>
      <c r="C136" s="12" t="s">
        <v>990</v>
      </c>
      <c r="D136" s="118"/>
      <c r="E136" s="7" t="s">
        <v>172</v>
      </c>
      <c r="F136" s="10" t="s">
        <v>1775</v>
      </c>
      <c r="H136" s="3">
        <v>1</v>
      </c>
      <c r="J136" s="29">
        <v>0</v>
      </c>
      <c r="K136" s="29">
        <v>1</v>
      </c>
      <c r="L136" s="29" t="s">
        <v>1777</v>
      </c>
      <c r="M136" s="2"/>
      <c r="N136" s="10" t="s">
        <v>19</v>
      </c>
      <c r="O136" s="2" t="str">
        <f t="shared" si="37"/>
        <v>'DfDiagLdpAvail',</v>
      </c>
      <c r="P136" s="2" t="str">
        <f t="shared" si="38"/>
        <v xml:space="preserve">              </v>
      </c>
      <c r="Q136" s="2" t="str">
        <f t="shared" si="45"/>
        <v>'uint8',</v>
      </c>
      <c r="R136" s="2" t="str">
        <f t="shared" si="39"/>
        <v>0</v>
      </c>
      <c r="S136" s="2"/>
      <c r="T136" s="1" t="str">
        <f t="shared" si="40"/>
        <v>[0, 1],</v>
      </c>
      <c r="U136" s="2" t="str">
        <f t="shared" si="41"/>
        <v xml:space="preserve">      </v>
      </c>
      <c r="V136" s="4" t="str">
        <f t="shared" si="42"/>
        <v>'',</v>
      </c>
      <c r="W136" s="2" t="str">
        <f t="shared" si="43"/>
        <v xml:space="preserve">      </v>
      </c>
      <c r="X136" s="5" t="str">
        <f t="shared" si="44"/>
        <v>' Availability LDP 0-no avail, 1 - Avail ';</v>
      </c>
      <c r="Y136" s="2"/>
      <c r="Z136" s="451"/>
      <c r="AA136" s="2"/>
    </row>
    <row r="137" spans="2:29" ht="13.35" customHeight="1" x14ac:dyDescent="0.3">
      <c r="B137" s="444"/>
      <c r="C137" s="12" t="s">
        <v>3252</v>
      </c>
      <c r="D137" s="319"/>
      <c r="E137" s="7" t="s">
        <v>3251</v>
      </c>
      <c r="F137" s="10" t="s">
        <v>1775</v>
      </c>
      <c r="H137" s="3">
        <v>0</v>
      </c>
      <c r="J137" s="29">
        <v>0</v>
      </c>
      <c r="K137" s="29">
        <v>2</v>
      </c>
      <c r="L137" s="29" t="s">
        <v>1777</v>
      </c>
      <c r="M137" s="2"/>
      <c r="N137" s="10" t="s">
        <v>19</v>
      </c>
      <c r="O137" s="2" t="str">
        <f t="shared" si="37"/>
        <v>'DfDiagBrakeType',</v>
      </c>
      <c r="P137" s="2" t="str">
        <f t="shared" si="38"/>
        <v xml:space="preserve">             </v>
      </c>
      <c r="Q137" s="2" t="str">
        <f t="shared" si="45"/>
        <v>'uint8',</v>
      </c>
      <c r="R137" s="2" t="str">
        <f t="shared" si="39"/>
        <v>0</v>
      </c>
      <c r="S137" s="2"/>
      <c r="T137" s="1" t="str">
        <f t="shared" si="40"/>
        <v>[0, 2],</v>
      </c>
      <c r="U137" s="2" t="str">
        <f t="shared" si="41"/>
        <v xml:space="preserve">      </v>
      </c>
      <c r="V137" s="4" t="str">
        <f t="shared" si="42"/>
        <v>'',</v>
      </c>
      <c r="W137" s="2" t="str">
        <f t="shared" si="43"/>
        <v xml:space="preserve">      </v>
      </c>
      <c r="X137" s="5" t="str">
        <f t="shared" si="44"/>
        <v>' Brake type 0- Bosch 1- Trinova 2 - Trinova armor ';</v>
      </c>
    </row>
    <row r="138" spans="2:29" ht="13.35" customHeight="1" x14ac:dyDescent="0.3">
      <c r="B138" s="444"/>
      <c r="C138" s="129" t="s">
        <v>2707</v>
      </c>
      <c r="D138" s="121"/>
      <c r="E138" s="36" t="s">
        <v>2703</v>
      </c>
      <c r="F138" s="10" t="s">
        <v>1775</v>
      </c>
      <c r="H138" s="3">
        <v>0</v>
      </c>
      <c r="J138" s="29">
        <v>0</v>
      </c>
      <c r="K138" s="29">
        <v>5</v>
      </c>
      <c r="L138" s="29" t="s">
        <v>1777</v>
      </c>
      <c r="M138" s="2"/>
      <c r="N138" s="10" t="s">
        <v>19</v>
      </c>
      <c r="O138" s="2" t="str">
        <f t="shared" si="37"/>
        <v>'DfDiagBodyType',</v>
      </c>
      <c r="P138" s="2" t="str">
        <f t="shared" si="38"/>
        <v xml:space="preserve">              </v>
      </c>
      <c r="Q138" s="2" t="str">
        <f t="shared" si="45"/>
        <v>'uint8',</v>
      </c>
      <c r="R138" s="2" t="str">
        <f t="shared" si="39"/>
        <v>0</v>
      </c>
      <c r="S138" s="2"/>
      <c r="T138" s="1" t="str">
        <f t="shared" si="40"/>
        <v>[0, 5],</v>
      </c>
      <c r="U138" s="2" t="str">
        <f t="shared" si="41"/>
        <v xml:space="preserve">      </v>
      </c>
      <c r="V138" s="4" t="str">
        <f t="shared" si="42"/>
        <v>'',</v>
      </c>
      <c r="W138" s="2" t="str">
        <f t="shared" si="43"/>
        <v xml:space="preserve">      </v>
      </c>
      <c r="X138" s="5" t="str">
        <f t="shared" si="44"/>
        <v>' Vehicle body type (0 - sedan, 1 - limousine, 2 - MPV, 3 - SUV, 4 - cabriolet, 5 - sedan long) ';</v>
      </c>
    </row>
    <row r="139" spans="2:29" ht="13.35" customHeight="1" x14ac:dyDescent="0.3">
      <c r="B139" s="444"/>
      <c r="C139" s="129" t="s">
        <v>2708</v>
      </c>
      <c r="D139" s="121"/>
      <c r="E139" s="36" t="s">
        <v>2705</v>
      </c>
      <c r="F139" s="10" t="s">
        <v>1775</v>
      </c>
      <c r="H139" s="8">
        <v>0</v>
      </c>
      <c r="J139" s="29">
        <v>0</v>
      </c>
      <c r="K139" s="29">
        <v>1</v>
      </c>
      <c r="L139" s="29" t="s">
        <v>1777</v>
      </c>
      <c r="M139" s="2"/>
      <c r="N139" s="10"/>
      <c r="P139" s="2"/>
      <c r="Q139" s="2"/>
      <c r="R139" s="2"/>
      <c r="S139" s="2"/>
      <c r="T139" s="1" t="str">
        <f t="shared" si="40"/>
        <v>[0, 1],</v>
      </c>
      <c r="U139" s="1" t="str">
        <f t="shared" si="41"/>
        <v xml:space="preserve">      </v>
      </c>
      <c r="V139" s="4"/>
      <c r="W139" s="2"/>
      <c r="X139" s="5"/>
    </row>
    <row r="140" spans="2:29" ht="13.35" customHeight="1" x14ac:dyDescent="0.3">
      <c r="B140" s="444"/>
      <c r="C140" s="129" t="s">
        <v>2709</v>
      </c>
      <c r="D140" s="121"/>
      <c r="E140" s="36" t="s">
        <v>2706</v>
      </c>
      <c r="F140" s="10" t="s">
        <v>1775</v>
      </c>
      <c r="H140" s="8">
        <v>0</v>
      </c>
      <c r="J140" s="29">
        <v>0</v>
      </c>
      <c r="K140" s="29">
        <v>3</v>
      </c>
      <c r="L140" s="29" t="s">
        <v>1777</v>
      </c>
      <c r="M140" s="2"/>
      <c r="N140" s="10"/>
      <c r="P140" s="2"/>
      <c r="Q140" s="2"/>
      <c r="R140" s="2"/>
      <c r="S140" s="2"/>
      <c r="T140" s="1" t="str">
        <f t="shared" si="40"/>
        <v>[0, 3],</v>
      </c>
      <c r="U140" s="1" t="str">
        <f t="shared" si="41"/>
        <v xml:space="preserve">      </v>
      </c>
      <c r="V140" s="4"/>
      <c r="W140" s="2"/>
      <c r="X140" s="5"/>
    </row>
    <row r="141" spans="2:29" ht="13.35" customHeight="1" x14ac:dyDescent="0.3">
      <c r="B141" s="444"/>
      <c r="C141" s="12" t="s">
        <v>2710</v>
      </c>
      <c r="D141" s="121"/>
      <c r="E141" s="7" t="s">
        <v>2704</v>
      </c>
      <c r="F141" s="10" t="s">
        <v>1775</v>
      </c>
      <c r="H141" s="3">
        <v>0</v>
      </c>
      <c r="J141" s="29">
        <v>0</v>
      </c>
      <c r="K141" s="29">
        <v>1</v>
      </c>
      <c r="L141" s="29" t="s">
        <v>1777</v>
      </c>
      <c r="M141" s="2"/>
      <c r="N141" s="10" t="s">
        <v>19</v>
      </c>
      <c r="O141" s="2" t="str">
        <f t="shared" si="37"/>
        <v>'DfDiagSuspentionType',</v>
      </c>
      <c r="P141" s="2" t="str">
        <f t="shared" si="38"/>
        <v xml:space="preserve">        </v>
      </c>
      <c r="Q141" s="2" t="str">
        <f t="shared" si="45"/>
        <v>'uint8',</v>
      </c>
      <c r="R141" s="2" t="str">
        <f t="shared" si="39"/>
        <v>0</v>
      </c>
      <c r="S141" s="2"/>
      <c r="T141" s="1" t="str">
        <f t="shared" si="40"/>
        <v>[0, 1],</v>
      </c>
      <c r="U141" s="2" t="str">
        <f t="shared" si="41"/>
        <v xml:space="preserve">      </v>
      </c>
      <c r="V141" s="4" t="str">
        <f t="shared" si="42"/>
        <v>'',</v>
      </c>
      <c r="W141" s="2" t="str">
        <f t="shared" si="43"/>
        <v xml:space="preserve">      </v>
      </c>
      <c r="X141" s="5" t="str">
        <f t="shared" si="44"/>
        <v>' Suspension type (0-spring, 1-air) ';</v>
      </c>
    </row>
    <row r="142" spans="2:29" ht="13.35" customHeight="1" x14ac:dyDescent="0.3">
      <c r="B142" s="444"/>
      <c r="C142" s="12" t="s">
        <v>2711</v>
      </c>
      <c r="D142" s="121"/>
      <c r="E142" s="7" t="s">
        <v>2713</v>
      </c>
      <c r="F142" s="10" t="s">
        <v>1775</v>
      </c>
      <c r="H142" s="3">
        <v>0</v>
      </c>
      <c r="J142" s="29">
        <v>0</v>
      </c>
      <c r="K142" s="29">
        <v>1</v>
      </c>
      <c r="L142" s="29" t="s">
        <v>1777</v>
      </c>
      <c r="M142" s="2"/>
      <c r="N142" s="10" t="s">
        <v>19</v>
      </c>
      <c r="O142" s="2" t="str">
        <f t="shared" si="37"/>
        <v>'DfDiagSteeringWheelType',</v>
      </c>
      <c r="P142" s="2" t="str">
        <f t="shared" si="38"/>
        <v xml:space="preserve">     </v>
      </c>
      <c r="Q142" s="2" t="str">
        <f t="shared" si="45"/>
        <v>'uint8',</v>
      </c>
      <c r="R142" s="2" t="str">
        <f t="shared" si="39"/>
        <v>0</v>
      </c>
      <c r="S142" s="2"/>
      <c r="T142" s="1" t="str">
        <f t="shared" si="40"/>
        <v>[0, 1],</v>
      </c>
      <c r="U142" s="2" t="str">
        <f t="shared" si="41"/>
        <v xml:space="preserve">      </v>
      </c>
      <c r="V142" s="4" t="str">
        <f t="shared" si="42"/>
        <v>'',</v>
      </c>
      <c r="W142" s="2" t="str">
        <f t="shared" si="43"/>
        <v xml:space="preserve">      </v>
      </c>
      <c r="X142" s="5" t="str">
        <f t="shared" si="44"/>
        <v>' Steering wheel type (0 - 4 buttons 1- 7 buttons) ';</v>
      </c>
    </row>
    <row r="143" spans="2:29" ht="13.35" customHeight="1" x14ac:dyDescent="0.3">
      <c r="B143" s="444"/>
      <c r="C143" s="12" t="s">
        <v>2712</v>
      </c>
      <c r="D143" s="121"/>
      <c r="E143" s="7" t="s">
        <v>3266</v>
      </c>
      <c r="F143" s="10" t="s">
        <v>1775</v>
      </c>
      <c r="H143" s="8">
        <v>0</v>
      </c>
      <c r="J143" s="29">
        <v>0</v>
      </c>
      <c r="K143" s="29">
        <v>1</v>
      </c>
      <c r="L143" s="29" t="s">
        <v>1777</v>
      </c>
      <c r="M143" s="2"/>
      <c r="N143" s="10"/>
      <c r="P143" s="2"/>
      <c r="Q143" s="2"/>
      <c r="R143" s="2"/>
      <c r="S143" s="2"/>
      <c r="T143" s="1" t="str">
        <f t="shared" si="40"/>
        <v>[0, 1],</v>
      </c>
      <c r="U143" s="1" t="str">
        <f t="shared" si="41"/>
        <v xml:space="preserve">      </v>
      </c>
      <c r="V143" s="4"/>
      <c r="W143" s="2"/>
      <c r="X143" s="5"/>
    </row>
    <row r="144" spans="2:29" ht="13.35" customHeight="1" x14ac:dyDescent="0.3">
      <c r="B144" s="444"/>
      <c r="C144" s="12" t="s">
        <v>3267</v>
      </c>
      <c r="D144" s="121"/>
      <c r="E144" s="7" t="s">
        <v>3268</v>
      </c>
      <c r="F144" s="10" t="s">
        <v>1775</v>
      </c>
      <c r="H144" s="8">
        <v>0</v>
      </c>
      <c r="J144" s="29">
        <v>0</v>
      </c>
      <c r="K144" s="29">
        <v>1</v>
      </c>
      <c r="L144" s="29" t="s">
        <v>1777</v>
      </c>
      <c r="M144" s="2"/>
      <c r="N144" s="10"/>
      <c r="P144" s="2"/>
      <c r="Q144" s="2"/>
      <c r="R144" s="2"/>
      <c r="S144" s="2"/>
      <c r="T144" s="1" t="str">
        <f t="shared" ref="T144" si="46">"["&amp;J144&amp;", "&amp;LEFT(K144,7)&amp;"]"&amp;","</f>
        <v>[0, 1],</v>
      </c>
      <c r="U144" s="1" t="str">
        <f t="shared" ref="U144" si="47">REPT(" ", (13-LEN(T144)))</f>
        <v xml:space="preserve">      </v>
      </c>
      <c r="V144" s="4"/>
      <c r="W144" s="2"/>
      <c r="X144" s="5"/>
    </row>
    <row r="145" spans="2:29" ht="13.35" customHeight="1" x14ac:dyDescent="0.3">
      <c r="B145" s="444"/>
      <c r="C145" s="12" t="s">
        <v>3253</v>
      </c>
      <c r="D145" s="121"/>
      <c r="E145" s="7" t="s">
        <v>3255</v>
      </c>
      <c r="F145" s="10" t="s">
        <v>1775</v>
      </c>
      <c r="H145" s="8">
        <v>0</v>
      </c>
      <c r="J145" s="29">
        <v>0</v>
      </c>
      <c r="K145" s="29">
        <v>1</v>
      </c>
      <c r="L145" s="29" t="s">
        <v>1777</v>
      </c>
      <c r="M145" s="2"/>
      <c r="N145" s="10"/>
      <c r="P145" s="2"/>
      <c r="Q145" s="2"/>
      <c r="R145" s="2"/>
      <c r="S145" s="2"/>
      <c r="T145" s="1" t="str">
        <f t="shared" si="40"/>
        <v>[0, 1],</v>
      </c>
      <c r="U145" s="1" t="str">
        <f t="shared" si="41"/>
        <v xml:space="preserve">      </v>
      </c>
      <c r="V145" s="4"/>
      <c r="W145" s="2"/>
      <c r="X145" s="5"/>
    </row>
    <row r="146" spans="2:29" ht="13.35" customHeight="1" x14ac:dyDescent="0.3">
      <c r="B146" s="444"/>
      <c r="C146" s="12" t="s">
        <v>3244</v>
      </c>
      <c r="D146" s="121"/>
      <c r="E146" s="7" t="s">
        <v>3246</v>
      </c>
      <c r="F146" s="10" t="s">
        <v>1775</v>
      </c>
      <c r="H146" s="8">
        <v>0</v>
      </c>
      <c r="J146" s="29">
        <v>0</v>
      </c>
      <c r="K146" s="29">
        <v>1</v>
      </c>
      <c r="L146" s="29" t="s">
        <v>1777</v>
      </c>
      <c r="M146" s="2"/>
      <c r="N146" s="10"/>
      <c r="P146" s="2"/>
      <c r="Q146" s="2"/>
      <c r="R146" s="2"/>
      <c r="S146" s="2"/>
      <c r="T146" s="1" t="str">
        <f t="shared" si="40"/>
        <v>[0, 1],</v>
      </c>
      <c r="U146" s="1" t="str">
        <f t="shared" si="41"/>
        <v xml:space="preserve">      </v>
      </c>
      <c r="V146" s="4"/>
      <c r="W146" s="2"/>
      <c r="X146" s="5"/>
    </row>
    <row r="147" spans="2:29" ht="13.35" customHeight="1" x14ac:dyDescent="0.3">
      <c r="B147" s="444"/>
      <c r="C147" s="12" t="s">
        <v>3243</v>
      </c>
      <c r="D147" s="121"/>
      <c r="E147" s="7" t="s">
        <v>3245</v>
      </c>
      <c r="F147" s="10" t="s">
        <v>1775</v>
      </c>
      <c r="H147" s="8">
        <v>0</v>
      </c>
      <c r="J147" s="29">
        <v>0</v>
      </c>
      <c r="K147" s="29">
        <v>1</v>
      </c>
      <c r="L147" s="29" t="s">
        <v>1777</v>
      </c>
      <c r="M147" s="2"/>
      <c r="N147" s="10"/>
      <c r="P147" s="2"/>
      <c r="Q147" s="2"/>
      <c r="R147" s="2"/>
      <c r="S147" s="2"/>
      <c r="T147" s="1" t="str">
        <f t="shared" ref="T147" si="48">"["&amp;J147&amp;", "&amp;LEFT(K147,7)&amp;"]"&amp;","</f>
        <v>[0, 1],</v>
      </c>
      <c r="U147" s="1" t="str">
        <f t="shared" ref="U147" si="49">REPT(" ", (13-LEN(T147)))</f>
        <v xml:space="preserve">      </v>
      </c>
      <c r="V147" s="4"/>
      <c r="W147" s="2"/>
      <c r="X147" s="5"/>
    </row>
    <row r="148" spans="2:29" ht="13.35" customHeight="1" x14ac:dyDescent="0.3">
      <c r="B148" s="444"/>
      <c r="C148" s="12" t="s">
        <v>3254</v>
      </c>
      <c r="D148" s="121"/>
      <c r="E148" s="7" t="s">
        <v>3256</v>
      </c>
      <c r="F148" s="10" t="s">
        <v>1775</v>
      </c>
      <c r="H148" s="8">
        <v>0</v>
      </c>
      <c r="J148" s="29">
        <v>0</v>
      </c>
      <c r="K148" s="29">
        <v>1</v>
      </c>
      <c r="L148" s="29" t="s">
        <v>1777</v>
      </c>
      <c r="M148" s="2"/>
      <c r="N148" s="10"/>
      <c r="P148" s="2"/>
      <c r="Q148" s="2"/>
      <c r="R148" s="2"/>
      <c r="S148" s="2"/>
      <c r="T148" s="1" t="str">
        <f t="shared" si="40"/>
        <v>[0, 1],</v>
      </c>
      <c r="U148" s="1" t="str">
        <f t="shared" si="41"/>
        <v xml:space="preserve">      </v>
      </c>
      <c r="V148" s="4"/>
      <c r="W148" s="2"/>
      <c r="X148" s="5"/>
    </row>
    <row r="149" spans="2:29" ht="13.35" customHeight="1" x14ac:dyDescent="0.3">
      <c r="B149" s="444"/>
      <c r="C149" s="12" t="s">
        <v>991</v>
      </c>
      <c r="D149" s="121"/>
      <c r="E149" s="7" t="s">
        <v>867</v>
      </c>
      <c r="F149" s="10" t="s">
        <v>1775</v>
      </c>
      <c r="H149" s="3">
        <v>0</v>
      </c>
      <c r="J149" s="29">
        <v>0</v>
      </c>
      <c r="K149" s="29">
        <v>2</v>
      </c>
      <c r="L149" s="29" t="s">
        <v>1777</v>
      </c>
      <c r="M149" s="2"/>
      <c r="N149" s="10" t="s">
        <v>19</v>
      </c>
      <c r="O149" s="2" t="str">
        <f t="shared" si="37"/>
        <v>'DfDiagRadarWash',</v>
      </c>
      <c r="P149" s="2" t="str">
        <f t="shared" si="38"/>
        <v xml:space="preserve">             </v>
      </c>
      <c r="Q149" s="2" t="str">
        <f t="shared" si="45"/>
        <v>'uint8',</v>
      </c>
      <c r="R149" s="2" t="str">
        <f t="shared" si="39"/>
        <v>0</v>
      </c>
      <c r="S149" s="2"/>
      <c r="T149" s="1" t="str">
        <f t="shared" si="40"/>
        <v>[0, 2],</v>
      </c>
      <c r="U149" s="2" t="str">
        <f t="shared" si="41"/>
        <v xml:space="preserve">      </v>
      </c>
      <c r="V149" s="4" t="str">
        <f t="shared" si="42"/>
        <v>'',</v>
      </c>
      <c r="W149" s="2" t="str">
        <f t="shared" si="43"/>
        <v xml:space="preserve">      </v>
      </c>
      <c r="X149" s="5" t="str">
        <f t="shared" si="44"/>
        <v>' Radar Wash  0 - never, 1 - by multimedia, 2 - always ';</v>
      </c>
    </row>
    <row r="150" spans="2:29" ht="13.35" customHeight="1" x14ac:dyDescent="0.3">
      <c r="B150" s="444"/>
      <c r="C150" s="12" t="s">
        <v>992</v>
      </c>
      <c r="D150" s="121"/>
      <c r="E150" s="7" t="s">
        <v>868</v>
      </c>
      <c r="F150" s="10" t="s">
        <v>1775</v>
      </c>
      <c r="H150" s="3">
        <v>0</v>
      </c>
      <c r="J150" s="29">
        <v>0</v>
      </c>
      <c r="K150" s="29">
        <v>2</v>
      </c>
      <c r="L150" s="29" t="s">
        <v>1777</v>
      </c>
      <c r="M150" s="2"/>
      <c r="N150" s="10" t="s">
        <v>19</v>
      </c>
      <c r="O150" s="2" t="str">
        <f t="shared" si="37"/>
        <v>'DfDiagLidarWash',</v>
      </c>
      <c r="P150" s="2" t="str">
        <f t="shared" si="38"/>
        <v xml:space="preserve">             </v>
      </c>
      <c r="Q150" s="2" t="str">
        <f t="shared" si="45"/>
        <v>'uint8',</v>
      </c>
      <c r="R150" s="2" t="str">
        <f t="shared" si="39"/>
        <v>0</v>
      </c>
      <c r="S150" s="2"/>
      <c r="T150" s="1" t="str">
        <f t="shared" si="40"/>
        <v>[0, 2],</v>
      </c>
      <c r="U150" s="2" t="str">
        <f t="shared" si="41"/>
        <v xml:space="preserve">      </v>
      </c>
      <c r="V150" s="4" t="str">
        <f t="shared" si="42"/>
        <v>'',</v>
      </c>
      <c r="W150" s="2" t="str">
        <f t="shared" si="43"/>
        <v xml:space="preserve">      </v>
      </c>
      <c r="X150" s="5" t="str">
        <f t="shared" si="44"/>
        <v>' Washing Lidar  0 - never, 1 - by multimedia, 2 - always ';</v>
      </c>
    </row>
    <row r="151" spans="2:29" ht="13.35" customHeight="1" x14ac:dyDescent="0.3">
      <c r="B151" s="444"/>
      <c r="C151" s="12" t="s">
        <v>3273</v>
      </c>
      <c r="D151" s="121"/>
      <c r="E151" s="7" t="s">
        <v>3274</v>
      </c>
      <c r="F151" s="10" t="s">
        <v>1775</v>
      </c>
      <c r="H151" s="3">
        <v>0</v>
      </c>
      <c r="J151" s="29">
        <v>0</v>
      </c>
      <c r="K151" s="29">
        <v>2</v>
      </c>
      <c r="L151" s="29" t="s">
        <v>1777</v>
      </c>
      <c r="M151" s="2"/>
      <c r="N151" s="10" t="s">
        <v>19</v>
      </c>
      <c r="O151" s="2" t="str">
        <f t="shared" ref="O151" si="50">"'"&amp;C151&amp;"'"&amp;","</f>
        <v>'DfDiagThermalCameraWash',</v>
      </c>
      <c r="P151" s="2" t="str">
        <f t="shared" ref="P151" si="51">REPT(" ", (31-LEN(O151)))</f>
        <v xml:space="preserve">     </v>
      </c>
      <c r="Q151" s="2" t="str">
        <f t="shared" ref="Q151" si="52">"'"&amp;F151&amp;"',"</f>
        <v>'uint8',</v>
      </c>
      <c r="R151" s="2" t="str">
        <f t="shared" si="39"/>
        <v>0</v>
      </c>
      <c r="S151" s="2"/>
      <c r="T151" s="1" t="str">
        <f t="shared" ref="T151" si="53">"["&amp;J151&amp;", "&amp;LEFT(K151,7)&amp;"]"&amp;","</f>
        <v>[0, 2],</v>
      </c>
      <c r="U151" s="2" t="str">
        <f t="shared" ref="U151" si="54">REPT(" ", (13-LEN(T151)))</f>
        <v xml:space="preserve">      </v>
      </c>
      <c r="V151" s="4" t="str">
        <f t="shared" ref="V151" si="55">IF(L151="[]","''",(IF(L151="-","''",L151)))&amp;","</f>
        <v>'',</v>
      </c>
      <c r="W151" s="2" t="str">
        <f t="shared" ref="W151" si="56">REPT(" ", (9-LEN(V151)))</f>
        <v xml:space="preserve">      </v>
      </c>
      <c r="X151" s="5" t="str">
        <f t="shared" ref="X151" si="57">"'"&amp;IF(E151="[]","-"," "&amp;(CLEAN(E151))&amp;" ")&amp;"'"&amp;";"</f>
        <v>' Washing Thermal Camera  0 - never, 1 - by multimedia, 2 - always ';</v>
      </c>
    </row>
    <row r="152" spans="2:29" ht="13.35" customHeight="1" x14ac:dyDescent="0.3">
      <c r="B152" s="444"/>
      <c r="C152" s="12" t="s">
        <v>993</v>
      </c>
      <c r="D152" s="121"/>
      <c r="E152" s="7" t="s">
        <v>869</v>
      </c>
      <c r="F152" s="10" t="s">
        <v>1775</v>
      </c>
      <c r="H152" s="3">
        <v>0</v>
      </c>
      <c r="J152" s="29">
        <v>0</v>
      </c>
      <c r="K152" s="29">
        <v>2</v>
      </c>
      <c r="L152" s="29" t="s">
        <v>1777</v>
      </c>
      <c r="M152" s="2"/>
      <c r="N152" s="10" t="s">
        <v>19</v>
      </c>
      <c r="O152" s="2" t="str">
        <f t="shared" si="37"/>
        <v>'DfDiagHeatCamera',</v>
      </c>
      <c r="P152" s="2" t="str">
        <f t="shared" si="38"/>
        <v xml:space="preserve">            </v>
      </c>
      <c r="Q152" s="2" t="str">
        <f t="shared" si="45"/>
        <v>'uint8',</v>
      </c>
      <c r="R152" s="2" t="str">
        <f t="shared" si="39"/>
        <v>0</v>
      </c>
      <c r="S152" s="2"/>
      <c r="T152" s="1" t="str">
        <f t="shared" si="40"/>
        <v>[0, 2],</v>
      </c>
      <c r="U152" s="2" t="str">
        <f t="shared" si="41"/>
        <v xml:space="preserve">      </v>
      </c>
      <c r="V152" s="4" t="str">
        <f t="shared" si="42"/>
        <v>'',</v>
      </c>
      <c r="W152" s="2" t="str">
        <f t="shared" si="43"/>
        <v xml:space="preserve">      </v>
      </c>
      <c r="X152" s="5" t="str">
        <f t="shared" si="44"/>
        <v>' Windshield heating in the camera area  0 - never, 1 - little, 2 - always ';</v>
      </c>
    </row>
    <row r="153" spans="2:29" ht="13.35" customHeight="1" x14ac:dyDescent="0.3">
      <c r="B153" s="444"/>
      <c r="C153" s="12" t="s">
        <v>2702</v>
      </c>
      <c r="D153" s="121"/>
      <c r="E153" s="36" t="s">
        <v>2724</v>
      </c>
      <c r="F153" s="10" t="s">
        <v>1775</v>
      </c>
      <c r="H153" s="8">
        <v>0</v>
      </c>
      <c r="J153" s="29">
        <v>0</v>
      </c>
      <c r="K153" s="29">
        <v>1</v>
      </c>
      <c r="L153" s="29" t="s">
        <v>1777</v>
      </c>
      <c r="M153" s="2"/>
      <c r="N153" s="10"/>
      <c r="P153" s="2"/>
      <c r="Q153" s="2"/>
      <c r="R153" s="2"/>
      <c r="S153" s="2"/>
      <c r="T153" s="1" t="str">
        <f t="shared" si="40"/>
        <v>[0, 1],</v>
      </c>
      <c r="U153" s="1" t="str">
        <f t="shared" si="41"/>
        <v xml:space="preserve">      </v>
      </c>
      <c r="V153" s="4"/>
      <c r="W153" s="2"/>
      <c r="X153" s="6" t="str">
        <f t="shared" si="44"/>
        <v>' Limited MLIA functionality - only turning on/off high beams (0 - full MLIA, 1 - limited HBA func) ';</v>
      </c>
      <c r="Z153" s="450" t="s">
        <v>364</v>
      </c>
    </row>
    <row r="154" spans="2:29" ht="13.35" customHeight="1" x14ac:dyDescent="0.3">
      <c r="B154" s="444"/>
      <c r="C154" s="12" t="s">
        <v>994</v>
      </c>
      <c r="D154" s="121"/>
      <c r="E154" s="7" t="s">
        <v>864</v>
      </c>
      <c r="F154" s="10" t="s">
        <v>1775</v>
      </c>
      <c r="H154" s="3">
        <v>1</v>
      </c>
      <c r="J154" s="29">
        <v>0</v>
      </c>
      <c r="K154" s="29">
        <v>5</v>
      </c>
      <c r="L154" s="29" t="s">
        <v>1777</v>
      </c>
      <c r="M154" s="2"/>
      <c r="N154" s="10" t="s">
        <v>19</v>
      </c>
      <c r="O154" s="2" t="str">
        <f t="shared" si="37"/>
        <v>'DfDiagMliaWelcomeType',</v>
      </c>
      <c r="P154" s="2" t="str">
        <f t="shared" si="38"/>
        <v xml:space="preserve">       </v>
      </c>
      <c r="Q154" s="2" t="str">
        <f t="shared" si="45"/>
        <v>'uint8',</v>
      </c>
      <c r="R154" s="2" t="str">
        <f t="shared" si="39"/>
        <v>0</v>
      </c>
      <c r="S154" s="2"/>
      <c r="T154" s="1" t="str">
        <f t="shared" si="40"/>
        <v>[0, 5],</v>
      </c>
      <c r="U154" s="2" t="str">
        <f t="shared" si="41"/>
        <v xml:space="preserve">      </v>
      </c>
      <c r="V154" s="4" t="str">
        <f t="shared" si="42"/>
        <v>'',</v>
      </c>
      <c r="W154" s="2" t="str">
        <f t="shared" si="43"/>
        <v xml:space="preserve">      </v>
      </c>
      <c r="X154" s="5" t="str">
        <f t="shared" si="44"/>
        <v>' Turning on HB animation: 0 - without animation, 1 - from center to edge, 2 - from edge to center, 3 - from left to right, 4 - from right to left ';</v>
      </c>
      <c r="Z154" s="450"/>
      <c r="AB154" s="2"/>
      <c r="AC154" s="2"/>
    </row>
    <row r="155" spans="2:29" ht="13.35" customHeight="1" x14ac:dyDescent="0.3">
      <c r="B155" s="444"/>
      <c r="C155" s="12" t="s">
        <v>995</v>
      </c>
      <c r="D155" s="121"/>
      <c r="E155" s="7" t="s">
        <v>865</v>
      </c>
      <c r="F155" s="10" t="s">
        <v>1775</v>
      </c>
      <c r="H155" s="3">
        <v>2</v>
      </c>
      <c r="J155" s="29">
        <v>0</v>
      </c>
      <c r="K155" s="29">
        <v>5</v>
      </c>
      <c r="L155" s="29" t="s">
        <v>1777</v>
      </c>
      <c r="M155" s="2"/>
      <c r="N155" s="10" t="s">
        <v>19</v>
      </c>
      <c r="O155" s="2" t="str">
        <f t="shared" si="37"/>
        <v>'DfDiagMliaByeType',</v>
      </c>
      <c r="P155" s="2" t="str">
        <f t="shared" si="38"/>
        <v xml:space="preserve">           </v>
      </c>
      <c r="Q155" s="2" t="str">
        <f t="shared" si="45"/>
        <v>'uint8',</v>
      </c>
      <c r="R155" s="2" t="str">
        <f t="shared" si="39"/>
        <v>0</v>
      </c>
      <c r="S155" s="2"/>
      <c r="T155" s="1" t="str">
        <f t="shared" si="40"/>
        <v>[0, 5],</v>
      </c>
      <c r="U155" s="2" t="str">
        <f t="shared" si="41"/>
        <v xml:space="preserve">      </v>
      </c>
      <c r="V155" s="4" t="str">
        <f t="shared" si="42"/>
        <v>'',</v>
      </c>
      <c r="W155" s="2" t="str">
        <f t="shared" si="43"/>
        <v xml:space="preserve">      </v>
      </c>
      <c r="X155" s="5" t="str">
        <f t="shared" si="44"/>
        <v>' Turning off HB animation: 0 - without animation, 1 - from center to edge, 2 - from edge to center, 3 - from left to right, 4 - from right to left ';</v>
      </c>
      <c r="Z155" s="450"/>
      <c r="AB155" s="2"/>
      <c r="AC155" s="2"/>
    </row>
    <row r="156" spans="2:29" ht="13.35" customHeight="1" x14ac:dyDescent="0.3">
      <c r="B156" s="444"/>
      <c r="C156" s="12" t="s">
        <v>1325</v>
      </c>
      <c r="D156" s="118"/>
      <c r="E156" s="7" t="s">
        <v>1346</v>
      </c>
      <c r="F156" s="10" t="s">
        <v>1775</v>
      </c>
      <c r="H156" s="3">
        <v>0</v>
      </c>
      <c r="J156" s="29">
        <v>0</v>
      </c>
      <c r="K156" s="29">
        <v>1</v>
      </c>
      <c r="L156" s="29" t="s">
        <v>1777</v>
      </c>
      <c r="M156" s="2"/>
      <c r="N156" s="10"/>
      <c r="O156" s="2" t="str">
        <f>"'"&amp;C156&amp;"'"&amp;","</f>
        <v>'DfDiagLkaAutoStart',</v>
      </c>
      <c r="P156" s="2" t="str">
        <f>REPT(" ", (31-LEN(O156)))</f>
        <v xml:space="preserve">          </v>
      </c>
      <c r="Q156" s="2" t="str">
        <f>"'"&amp;F156&amp;"',"</f>
        <v>'uint8',</v>
      </c>
      <c r="R156" s="2" t="str">
        <f t="shared" si="39"/>
        <v>0</v>
      </c>
      <c r="S156" s="2"/>
      <c r="T156" s="1" t="str">
        <f>"["&amp;J156&amp;", "&amp;LEFT(K156,7)&amp;"]"&amp;","</f>
        <v>[0, 1],</v>
      </c>
      <c r="U156" s="2" t="str">
        <f>REPT(" ", (13-LEN(T156)))</f>
        <v xml:space="preserve">      </v>
      </c>
      <c r="V156" s="4" t="str">
        <f>IF(L156="[]","''",(IF(L156="-","''",L156)))&amp;","</f>
        <v>'',</v>
      </c>
      <c r="W156" s="2" t="str">
        <f>REPT(" ", (9-LEN(V156)))</f>
        <v xml:space="preserve">      </v>
      </c>
      <c r="X156" s="5" t="str">
        <f>"'"&amp;IF(E156="[]","-"," "&amp;(CLEAN(E156))&amp;" ")&amp;"'"&amp;";"</f>
        <v>' Availability Lka Auto 0-no avail, 1 - Avail ';</v>
      </c>
      <c r="Y156" s="2"/>
      <c r="Z156" s="277" t="s">
        <v>293</v>
      </c>
      <c r="AB156" s="2"/>
      <c r="AC156" s="2"/>
    </row>
    <row r="157" spans="2:29" ht="13.35" customHeight="1" x14ac:dyDescent="0.3">
      <c r="B157" s="444"/>
      <c r="C157" s="12" t="s">
        <v>996</v>
      </c>
      <c r="D157" s="118"/>
      <c r="E157" s="1" t="s">
        <v>142</v>
      </c>
      <c r="F157" s="10" t="s">
        <v>1775</v>
      </c>
      <c r="H157" s="3">
        <v>0</v>
      </c>
      <c r="J157" s="29">
        <v>0</v>
      </c>
      <c r="K157" s="29">
        <v>3</v>
      </c>
      <c r="L157" s="29" t="s">
        <v>1777</v>
      </c>
      <c r="M157" s="2"/>
      <c r="N157" s="10" t="s">
        <v>19</v>
      </c>
      <c r="O157" s="2" t="str">
        <f t="shared" si="37"/>
        <v>'DfConfAccStartFromMem',</v>
      </c>
      <c r="P157" s="2" t="str">
        <f t="shared" si="38"/>
        <v xml:space="preserve">       </v>
      </c>
      <c r="Q157" s="2" t="str">
        <f t="shared" si="45"/>
        <v>'uint8',</v>
      </c>
      <c r="R157" s="2" t="str">
        <f t="shared" si="39"/>
        <v>0</v>
      </c>
      <c r="S157" s="2"/>
      <c r="T157" s="1" t="str">
        <f t="shared" si="40"/>
        <v>[0, 3],</v>
      </c>
      <c r="U157" s="2" t="str">
        <f t="shared" si="41"/>
        <v xml:space="preserve">      </v>
      </c>
      <c r="V157" s="4" t="str">
        <f t="shared" si="42"/>
        <v>'',</v>
      </c>
      <c r="W157" s="2" t="str">
        <f t="shared" si="43"/>
        <v xml:space="preserve">      </v>
      </c>
      <c r="X157" s="5" t="str">
        <f t="shared" si="44"/>
        <v>' Always run TypeCC from  0 - from memory 1- cc,  2-acc  3-Lim ';</v>
      </c>
      <c r="Y157" s="2"/>
      <c r="Z157" s="449" t="s">
        <v>803</v>
      </c>
      <c r="AA157" s="2"/>
      <c r="AB157" s="2"/>
      <c r="AC157" s="2"/>
    </row>
    <row r="158" spans="2:29" ht="13.35" customHeight="1" x14ac:dyDescent="0.3">
      <c r="B158" s="444"/>
      <c r="C158" s="12" t="s">
        <v>997</v>
      </c>
      <c r="D158" s="118"/>
      <c r="E158" s="7" t="s">
        <v>870</v>
      </c>
      <c r="F158" s="10" t="s">
        <v>1775</v>
      </c>
      <c r="H158" s="3">
        <v>0</v>
      </c>
      <c r="J158" s="29">
        <v>0</v>
      </c>
      <c r="K158" s="29">
        <v>1</v>
      </c>
      <c r="L158" s="29" t="s">
        <v>1777</v>
      </c>
      <c r="M158" s="2"/>
      <c r="N158" s="10" t="s">
        <v>19</v>
      </c>
      <c r="O158" s="2" t="str">
        <f t="shared" si="37"/>
        <v>'DfConfAccAutoStandBy',</v>
      </c>
      <c r="P158" s="2" t="str">
        <f t="shared" si="38"/>
        <v xml:space="preserve">        </v>
      </c>
      <c r="Q158" s="2" t="str">
        <f t="shared" si="45"/>
        <v>'uint8',</v>
      </c>
      <c r="R158" s="2" t="str">
        <f t="shared" si="39"/>
        <v>0</v>
      </c>
      <c r="S158" s="2"/>
      <c r="T158" s="1" t="str">
        <f t="shared" si="40"/>
        <v>[0, 1],</v>
      </c>
      <c r="U158" s="2" t="str">
        <f t="shared" si="41"/>
        <v xml:space="preserve">      </v>
      </c>
      <c r="V158" s="4" t="str">
        <f t="shared" si="42"/>
        <v>'',</v>
      </c>
      <c r="W158" s="2" t="str">
        <f t="shared" si="43"/>
        <v xml:space="preserve">      </v>
      </c>
      <c r="X158" s="5" t="str">
        <f t="shared" si="44"/>
        <v>' Start from Standby mode 0 - OFF 1- ON ';</v>
      </c>
      <c r="Y158" s="2"/>
      <c r="Z158" s="449"/>
      <c r="AA158" s="2"/>
      <c r="AB158" s="2"/>
      <c r="AC158" s="2"/>
    </row>
    <row r="159" spans="2:29" ht="13.35" customHeight="1" x14ac:dyDescent="0.3">
      <c r="B159" s="444"/>
      <c r="C159" s="129" t="s">
        <v>1797</v>
      </c>
      <c r="D159" s="131"/>
      <c r="E159" s="130" t="s">
        <v>3265</v>
      </c>
      <c r="F159" s="10" t="s">
        <v>1775</v>
      </c>
      <c r="H159" s="3">
        <v>0</v>
      </c>
      <c r="J159" s="29">
        <v>0</v>
      </c>
      <c r="K159" s="29">
        <v>1</v>
      </c>
      <c r="L159" s="29" t="s">
        <v>1777</v>
      </c>
      <c r="M159" s="2"/>
      <c r="N159" s="10" t="s">
        <v>19</v>
      </c>
      <c r="O159" s="2" t="str">
        <f t="shared" si="37"/>
        <v>'DfConfAebType',</v>
      </c>
      <c r="P159" s="2" t="str">
        <f t="shared" si="38"/>
        <v xml:space="preserve">               </v>
      </c>
      <c r="Q159" s="2" t="str">
        <f t="shared" si="45"/>
        <v>'uint8',</v>
      </c>
      <c r="R159" s="2" t="str">
        <f t="shared" si="39"/>
        <v>0</v>
      </c>
      <c r="S159" s="2"/>
      <c r="T159" s="1" t="str">
        <f t="shared" si="40"/>
        <v>[0, 1],</v>
      </c>
      <c r="U159" s="2" t="str">
        <f t="shared" si="41"/>
        <v xml:space="preserve">      </v>
      </c>
      <c r="V159" s="4" t="str">
        <f t="shared" si="42"/>
        <v>'',</v>
      </c>
      <c r="W159" s="2" t="str">
        <f t="shared" si="43"/>
        <v xml:space="preserve">      </v>
      </c>
      <c r="X159" s="5" t="str">
        <f t="shared" si="44"/>
        <v>' Type of AEB from Diagnostic 0 - AEB 1 - CAEB ';</v>
      </c>
      <c r="Y159" s="2"/>
      <c r="Z159" s="450" t="s">
        <v>1647</v>
      </c>
      <c r="AA159" s="2"/>
      <c r="AB159" s="2"/>
      <c r="AC159" s="2"/>
    </row>
    <row r="160" spans="2:29" ht="13.35" customHeight="1" x14ac:dyDescent="0.3">
      <c r="B160" s="444"/>
      <c r="C160" s="12" t="s">
        <v>2731</v>
      </c>
      <c r="D160" s="121"/>
      <c r="E160" s="7" t="s">
        <v>2716</v>
      </c>
      <c r="F160" s="10" t="s">
        <v>1775</v>
      </c>
      <c r="H160" s="3">
        <v>0</v>
      </c>
      <c r="J160" s="29">
        <v>0</v>
      </c>
      <c r="K160" s="29">
        <v>1</v>
      </c>
      <c r="L160" s="29" t="s">
        <v>1777</v>
      </c>
      <c r="M160" s="2"/>
      <c r="N160" s="10" t="s">
        <v>19</v>
      </c>
      <c r="O160" s="2" t="str">
        <f t="shared" si="37"/>
        <v>'DfConfAebActiveEveryIgnition',</v>
      </c>
      <c r="P160" s="2" t="str">
        <f t="shared" si="38"/>
        <v/>
      </c>
      <c r="Q160" s="2" t="str">
        <f t="shared" si="45"/>
        <v>'uint8',</v>
      </c>
      <c r="R160" s="2" t="str">
        <f t="shared" si="39"/>
        <v>0</v>
      </c>
      <c r="S160" s="2"/>
      <c r="T160" s="1" t="str">
        <f t="shared" si="40"/>
        <v>[0, 1],</v>
      </c>
      <c r="U160" s="2" t="str">
        <f t="shared" si="41"/>
        <v xml:space="preserve">      </v>
      </c>
      <c r="V160" s="4" t="str">
        <f t="shared" si="42"/>
        <v>'',</v>
      </c>
      <c r="W160" s="2" t="str">
        <f t="shared" si="43"/>
        <v xml:space="preserve">      </v>
      </c>
      <c r="X160" s="5" t="str">
        <f t="shared" si="44"/>
        <v>' Aeb Active Every Ignition 0- no activate 1-activate ';</v>
      </c>
      <c r="Y160" s="2"/>
      <c r="Z160" s="450"/>
      <c r="AA160" s="2"/>
      <c r="AB160" s="2"/>
      <c r="AC160" s="2"/>
    </row>
    <row r="161" spans="2:29" ht="13.35" customHeight="1" x14ac:dyDescent="0.3">
      <c r="B161" s="444"/>
      <c r="C161" s="12" t="s">
        <v>998</v>
      </c>
      <c r="D161" s="118"/>
      <c r="E161" s="7" t="s">
        <v>138</v>
      </c>
      <c r="F161" s="10" t="s">
        <v>1775</v>
      </c>
      <c r="H161" s="3">
        <v>0</v>
      </c>
      <c r="J161" s="29">
        <v>0</v>
      </c>
      <c r="K161" s="29">
        <v>1</v>
      </c>
      <c r="L161" s="29" t="s">
        <v>1777</v>
      </c>
      <c r="M161" s="2"/>
      <c r="N161" s="10" t="s">
        <v>19</v>
      </c>
      <c r="O161" s="2" t="str">
        <f t="shared" si="37"/>
        <v>'DfConfAccParadMode',</v>
      </c>
      <c r="P161" s="2" t="str">
        <f t="shared" si="38"/>
        <v xml:space="preserve">          </v>
      </c>
      <c r="Q161" s="2" t="str">
        <f t="shared" si="45"/>
        <v>'uint8',</v>
      </c>
      <c r="R161" s="2" t="str">
        <f t="shared" si="39"/>
        <v>0</v>
      </c>
      <c r="S161" s="2"/>
      <c r="T161" s="1" t="str">
        <f t="shared" si="40"/>
        <v>[0, 1],</v>
      </c>
      <c r="U161" s="2" t="str">
        <f t="shared" si="41"/>
        <v xml:space="preserve">      </v>
      </c>
      <c r="V161" s="4" t="str">
        <f t="shared" si="42"/>
        <v>'',</v>
      </c>
      <c r="W161" s="2" t="str">
        <f t="shared" si="43"/>
        <v xml:space="preserve">      </v>
      </c>
      <c r="X161" s="5" t="str">
        <f t="shared" si="44"/>
        <v>' Parade Mode Activate (min set speed = 0) ';</v>
      </c>
      <c r="Y161" s="2"/>
      <c r="Z161" s="449" t="s">
        <v>803</v>
      </c>
      <c r="AA161" s="2"/>
      <c r="AB161" s="2"/>
      <c r="AC161" s="2"/>
    </row>
    <row r="162" spans="2:29" ht="13.35" customHeight="1" x14ac:dyDescent="0.3">
      <c r="B162" s="444"/>
      <c r="C162" s="12" t="s">
        <v>999</v>
      </c>
      <c r="D162" s="118"/>
      <c r="E162" s="7" t="s">
        <v>139</v>
      </c>
      <c r="F162" s="10" t="s">
        <v>1775</v>
      </c>
      <c r="H162" s="3">
        <v>0</v>
      </c>
      <c r="J162" s="29">
        <v>0</v>
      </c>
      <c r="K162" s="29">
        <v>1</v>
      </c>
      <c r="L162" s="29" t="s">
        <v>1777</v>
      </c>
      <c r="M162" s="2"/>
      <c r="N162" s="10" t="s">
        <v>19</v>
      </c>
      <c r="O162" s="2" t="str">
        <f t="shared" si="37"/>
        <v>'DfConfAccColumnMode',</v>
      </c>
      <c r="P162" s="2" t="str">
        <f t="shared" si="38"/>
        <v xml:space="preserve">         </v>
      </c>
      <c r="Q162" s="2" t="str">
        <f t="shared" si="45"/>
        <v>'uint8',</v>
      </c>
      <c r="R162" s="2" t="str">
        <f t="shared" si="39"/>
        <v>0</v>
      </c>
      <c r="S162" s="2"/>
      <c r="T162" s="1" t="str">
        <f t="shared" si="40"/>
        <v>[0, 1],</v>
      </c>
      <c r="U162" s="2" t="str">
        <f t="shared" si="41"/>
        <v xml:space="preserve">      </v>
      </c>
      <c r="V162" s="4" t="str">
        <f t="shared" si="42"/>
        <v>'',</v>
      </c>
      <c r="W162" s="2" t="str">
        <f t="shared" si="43"/>
        <v xml:space="preserve">      </v>
      </c>
      <c r="X162" s="5" t="str">
        <f t="shared" si="44"/>
        <v>' Colunm Mode Activate (min dist very short) ';</v>
      </c>
      <c r="Y162" s="2"/>
      <c r="Z162" s="449"/>
      <c r="AA162" s="2"/>
      <c r="AB162" s="2"/>
      <c r="AC162" s="2"/>
    </row>
    <row r="163" spans="2:29" ht="13.35" customHeight="1" x14ac:dyDescent="0.3">
      <c r="B163" s="444"/>
      <c r="C163" s="12" t="s">
        <v>1000</v>
      </c>
      <c r="D163" s="118"/>
      <c r="E163" s="7" t="s">
        <v>2726</v>
      </c>
      <c r="F163" s="10" t="s">
        <v>1775</v>
      </c>
      <c r="H163" s="3">
        <v>0</v>
      </c>
      <c r="J163" s="29">
        <v>0</v>
      </c>
      <c r="K163" s="29">
        <v>1</v>
      </c>
      <c r="L163" s="29" t="s">
        <v>1777</v>
      </c>
      <c r="M163" s="2"/>
      <c r="N163" s="10" t="s">
        <v>19</v>
      </c>
      <c r="O163" s="2" t="str">
        <f t="shared" si="37"/>
        <v>'DfConfAccSeatBeltIgnore',</v>
      </c>
      <c r="P163" s="2" t="str">
        <f t="shared" si="38"/>
        <v xml:space="preserve">     </v>
      </c>
      <c r="Q163" s="2" t="str">
        <f t="shared" si="45"/>
        <v>'uint8',</v>
      </c>
      <c r="R163" s="2" t="str">
        <f t="shared" si="39"/>
        <v>0</v>
      </c>
      <c r="S163" s="2"/>
      <c r="T163" s="1" t="str">
        <f t="shared" si="40"/>
        <v>[0, 1],</v>
      </c>
      <c r="U163" s="2" t="str">
        <f t="shared" si="41"/>
        <v xml:space="preserve">      </v>
      </c>
      <c r="V163" s="4" t="str">
        <f t="shared" si="42"/>
        <v>'',</v>
      </c>
      <c r="W163" s="2" t="str">
        <f t="shared" si="43"/>
        <v xml:space="preserve">      </v>
      </c>
      <c r="X163" s="5" t="str">
        <f t="shared" si="44"/>
        <v>' Ignore Seat Belt Status ( 0-no ignore, 1 - Ignore) ';</v>
      </c>
      <c r="Y163" s="2"/>
      <c r="Z163" s="449"/>
      <c r="AA163" s="2"/>
      <c r="AB163" s="2"/>
      <c r="AC163" s="2"/>
    </row>
    <row r="164" spans="2:29" s="8" customFormat="1" ht="12.75" customHeight="1" x14ac:dyDescent="0.3">
      <c r="B164" s="444"/>
      <c r="C164" s="12" t="s">
        <v>1001</v>
      </c>
      <c r="D164" s="118"/>
      <c r="E164" s="7" t="s">
        <v>2717</v>
      </c>
      <c r="F164" s="10" t="s">
        <v>1775</v>
      </c>
      <c r="G164" s="2"/>
      <c r="H164" s="2">
        <v>0</v>
      </c>
      <c r="I164" s="2"/>
      <c r="J164" s="29">
        <v>0</v>
      </c>
      <c r="K164" s="29">
        <v>1</v>
      </c>
      <c r="L164" s="29" t="s">
        <v>1777</v>
      </c>
      <c r="M164" s="2"/>
      <c r="N164" s="10" t="s">
        <v>19</v>
      </c>
      <c r="O164" s="2" t="str">
        <f t="shared" si="37"/>
        <v>'DfConfAccReversOrder',</v>
      </c>
      <c r="P164" s="2" t="str">
        <f t="shared" si="38"/>
        <v xml:space="preserve">        </v>
      </c>
      <c r="Q164" s="2" t="str">
        <f t="shared" si="45"/>
        <v>'uint8',</v>
      </c>
      <c r="R164" s="2" t="str">
        <f t="shared" si="39"/>
        <v>0</v>
      </c>
      <c r="S164" s="2"/>
      <c r="T164" s="1" t="str">
        <f t="shared" si="40"/>
        <v>[0, 1],</v>
      </c>
      <c r="U164" s="2" t="str">
        <f t="shared" si="41"/>
        <v xml:space="preserve">      </v>
      </c>
      <c r="V164" s="4" t="str">
        <f t="shared" si="42"/>
        <v>'',</v>
      </c>
      <c r="W164" s="2" t="str">
        <f t="shared" si="43"/>
        <v xml:space="preserve">      </v>
      </c>
      <c r="X164" s="5" t="str">
        <f t="shared" si="44"/>
        <v>' Revers order:  0 - СС-&gt;ACC-&gt;LIM, 1 - СС-&gt;LIM-&gt;ACC ';</v>
      </c>
      <c r="Y164" s="2"/>
      <c r="Z164" s="449"/>
      <c r="AA164" s="2"/>
      <c r="AB164" s="1"/>
      <c r="AC164" s="1"/>
    </row>
    <row r="165" spans="2:29" x14ac:dyDescent="0.3">
      <c r="B165" s="444"/>
      <c r="C165" s="12" t="s">
        <v>3248</v>
      </c>
      <c r="D165" s="320"/>
      <c r="E165" s="7" t="s">
        <v>140</v>
      </c>
      <c r="F165" s="10" t="s">
        <v>1775</v>
      </c>
      <c r="G165" s="2"/>
      <c r="H165" s="2">
        <v>0</v>
      </c>
      <c r="I165" s="2"/>
      <c r="J165" s="29">
        <v>0</v>
      </c>
      <c r="K165" s="29">
        <v>1</v>
      </c>
      <c r="L165" s="29" t="s">
        <v>1777</v>
      </c>
      <c r="M165" s="2"/>
      <c r="N165" s="10" t="s">
        <v>19</v>
      </c>
      <c r="O165" s="2" t="str">
        <f t="shared" si="37"/>
        <v>'DfConfLimSpeedMemAvail',</v>
      </c>
      <c r="P165" s="2" t="str">
        <f t="shared" si="38"/>
        <v xml:space="preserve">      </v>
      </c>
      <c r="Q165" s="2" t="str">
        <f t="shared" si="45"/>
        <v>'uint8',</v>
      </c>
      <c r="R165" s="2" t="str">
        <f t="shared" si="39"/>
        <v>0</v>
      </c>
      <c r="S165" s="2"/>
      <c r="T165" s="1" t="str">
        <f t="shared" si="40"/>
        <v>[0, 1],</v>
      </c>
      <c r="U165" s="2" t="str">
        <f>REPT(" ", (13-LEN(T165)))</f>
        <v xml:space="preserve">      </v>
      </c>
      <c r="V165" s="4" t="str">
        <f t="shared" si="42"/>
        <v>'',</v>
      </c>
      <c r="W165" s="2" t="str">
        <f t="shared" si="43"/>
        <v xml:space="preserve">      </v>
      </c>
      <c r="X165" s="5" t="str">
        <f t="shared" si="44"/>
        <v>' Independent memory for speed limiter ';</v>
      </c>
      <c r="Y165" s="2"/>
      <c r="Z165" s="2"/>
      <c r="AA165" s="2"/>
    </row>
    <row r="166" spans="2:29" x14ac:dyDescent="0.3">
      <c r="B166" s="444"/>
      <c r="C166" s="129" t="s">
        <v>2728</v>
      </c>
      <c r="D166" s="121"/>
      <c r="E166" s="36" t="s">
        <v>1644</v>
      </c>
      <c r="F166" s="10" t="s">
        <v>1775</v>
      </c>
      <c r="G166" s="1"/>
      <c r="H166" s="1">
        <v>0</v>
      </c>
      <c r="I166" s="1"/>
      <c r="J166" s="29">
        <v>0</v>
      </c>
      <c r="K166" s="29">
        <v>1</v>
      </c>
      <c r="L166" s="29" t="s">
        <v>1777</v>
      </c>
      <c r="M166" s="1"/>
      <c r="N166" s="10" t="s">
        <v>19</v>
      </c>
      <c r="O166" s="1" t="str">
        <f t="shared" si="37"/>
        <v>'DfConfAfsSosMode',</v>
      </c>
      <c r="P166" s="1" t="str">
        <f t="shared" si="38"/>
        <v xml:space="preserve">            </v>
      </c>
      <c r="Q166" s="2" t="str">
        <f t="shared" si="45"/>
        <v>'uint8',</v>
      </c>
      <c r="R166" s="2" t="str">
        <f t="shared" si="39"/>
        <v>0</v>
      </c>
      <c r="S166" s="1"/>
      <c r="T166" s="1" t="str">
        <f t="shared" si="40"/>
        <v>[0, 1],</v>
      </c>
      <c r="U166" s="1"/>
      <c r="V166" s="4" t="str">
        <f t="shared" si="42"/>
        <v>'',</v>
      </c>
      <c r="W166" s="1"/>
      <c r="X166" s="6" t="s">
        <v>1643</v>
      </c>
      <c r="Y166" s="1"/>
      <c r="Z166" s="1"/>
      <c r="AA166" s="1"/>
    </row>
    <row r="167" spans="2:29" x14ac:dyDescent="0.3">
      <c r="B167" s="444"/>
      <c r="C167" s="129" t="s">
        <v>3294</v>
      </c>
      <c r="D167" s="121"/>
      <c r="E167" s="7" t="s">
        <v>3263</v>
      </c>
      <c r="F167" s="10" t="s">
        <v>1775</v>
      </c>
      <c r="G167" s="1"/>
      <c r="H167" s="2">
        <v>0</v>
      </c>
      <c r="I167" s="1"/>
      <c r="J167" s="29">
        <v>0</v>
      </c>
      <c r="K167" s="29">
        <v>1</v>
      </c>
      <c r="L167" s="29" t="s">
        <v>1777</v>
      </c>
      <c r="M167" s="1"/>
      <c r="N167" s="10"/>
      <c r="O167" s="1"/>
      <c r="P167" s="1"/>
      <c r="Q167" s="2"/>
      <c r="R167" s="2"/>
      <c r="S167" s="1"/>
      <c r="T167" s="1"/>
      <c r="U167" s="1"/>
      <c r="V167" s="4"/>
      <c r="W167" s="1"/>
      <c r="X167" s="6"/>
      <c r="Y167" s="1"/>
      <c r="Z167" s="1"/>
      <c r="AA167" s="1"/>
    </row>
    <row r="168" spans="2:29" x14ac:dyDescent="0.3">
      <c r="B168" s="444"/>
      <c r="C168" s="129" t="s">
        <v>3295</v>
      </c>
      <c r="D168" s="121"/>
      <c r="E168" s="7" t="s">
        <v>3264</v>
      </c>
      <c r="F168" s="10" t="s">
        <v>1775</v>
      </c>
      <c r="G168" s="1"/>
      <c r="H168" s="2">
        <v>0</v>
      </c>
      <c r="I168" s="1"/>
      <c r="J168" s="29">
        <v>0</v>
      </c>
      <c r="K168" s="29">
        <v>2</v>
      </c>
      <c r="L168" s="29" t="s">
        <v>1777</v>
      </c>
      <c r="M168" s="1"/>
      <c r="N168" s="10"/>
      <c r="O168" s="1"/>
      <c r="P168" s="1"/>
      <c r="Q168" s="2"/>
      <c r="R168" s="2"/>
      <c r="S168" s="1"/>
      <c r="T168" s="1"/>
      <c r="U168" s="1"/>
      <c r="V168" s="4"/>
      <c r="W168" s="1"/>
      <c r="X168" s="6"/>
      <c r="Y168" s="1"/>
      <c r="Z168" s="1"/>
      <c r="AA168" s="1"/>
    </row>
    <row r="169" spans="2:29" x14ac:dyDescent="0.3">
      <c r="B169" s="444"/>
      <c r="C169" s="12" t="s">
        <v>1645</v>
      </c>
      <c r="D169" s="121"/>
      <c r="E169" s="7" t="s">
        <v>1646</v>
      </c>
      <c r="F169" s="10" t="s">
        <v>1775</v>
      </c>
      <c r="H169" s="1">
        <v>0</v>
      </c>
      <c r="J169" s="29">
        <v>0</v>
      </c>
      <c r="K169" s="29">
        <v>1</v>
      </c>
      <c r="L169" s="29" t="s">
        <v>1777</v>
      </c>
      <c r="N169" s="10" t="s">
        <v>19</v>
      </c>
      <c r="O169" s="1" t="str">
        <f t="shared" si="37"/>
        <v>'DfConfDasAvail',</v>
      </c>
      <c r="P169" s="1" t="str">
        <f t="shared" si="38"/>
        <v xml:space="preserve">              </v>
      </c>
      <c r="Q169" s="2" t="str">
        <f t="shared" si="45"/>
        <v>'uint8',</v>
      </c>
      <c r="T169" s="1" t="str">
        <f t="shared" ref="T169:T170" si="58">"["&amp;J169&amp;", "&amp;LEFT(K169,7)&amp;"]"&amp;","</f>
        <v>[0, 1],</v>
      </c>
      <c r="V169" s="4" t="str">
        <f t="shared" si="42"/>
        <v>'',</v>
      </c>
      <c r="X169" s="7" t="s">
        <v>1646</v>
      </c>
    </row>
    <row r="170" spans="2:29" x14ac:dyDescent="0.3">
      <c r="B170" s="444"/>
      <c r="C170" s="12" t="s">
        <v>133</v>
      </c>
      <c r="D170" s="121"/>
      <c r="F170" s="10" t="s">
        <v>1775</v>
      </c>
      <c r="H170" s="1">
        <v>0</v>
      </c>
      <c r="J170" s="29">
        <v>0</v>
      </c>
      <c r="K170" s="29">
        <v>255</v>
      </c>
      <c r="L170" s="29" t="s">
        <v>1777</v>
      </c>
      <c r="N170" s="10" t="s">
        <v>19</v>
      </c>
      <c r="O170" s="1" t="str">
        <f t="shared" si="37"/>
        <v>'CS',</v>
      </c>
      <c r="P170" s="1" t="str">
        <f t="shared" si="38"/>
        <v xml:space="preserve">                          </v>
      </c>
      <c r="Q170" s="2" t="str">
        <f t="shared" si="45"/>
        <v>'uint8',</v>
      </c>
      <c r="T170" s="1" t="str">
        <f t="shared" si="58"/>
        <v>[0, 255],</v>
      </c>
      <c r="V170" s="4" t="str">
        <f t="shared" si="42"/>
        <v>'',</v>
      </c>
      <c r="X170" s="3" t="s">
        <v>133</v>
      </c>
    </row>
    <row r="317" spans="2:51" s="8" customFormat="1" x14ac:dyDescent="0.3">
      <c r="B317" s="27"/>
      <c r="D317" s="122"/>
      <c r="E317" s="7"/>
      <c r="F317" s="11"/>
      <c r="G317" s="3"/>
      <c r="H317" s="3"/>
      <c r="I317" s="3"/>
      <c r="J317" s="29"/>
      <c r="K317" s="29"/>
      <c r="L317" s="29"/>
      <c r="M317" s="3"/>
      <c r="N317" s="11"/>
      <c r="O317" s="2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</row>
    <row r="318" spans="2:51" s="8" customFormat="1" x14ac:dyDescent="0.3">
      <c r="B318" s="27"/>
      <c r="D318" s="122"/>
      <c r="E318" s="7"/>
      <c r="F318" s="11"/>
      <c r="G318" s="3"/>
      <c r="H318" s="3"/>
      <c r="I318" s="3"/>
      <c r="J318" s="29"/>
      <c r="K318" s="29"/>
      <c r="L318" s="29"/>
      <c r="M318" s="3"/>
      <c r="N318" s="11"/>
      <c r="O318" s="2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</row>
    <row r="319" spans="2:51" s="8" customFormat="1" x14ac:dyDescent="0.3">
      <c r="B319" s="27"/>
      <c r="D319" s="122"/>
      <c r="E319" s="7"/>
      <c r="F319" s="11"/>
      <c r="G319" s="3"/>
      <c r="H319" s="3"/>
      <c r="I319" s="3"/>
      <c r="J319" s="29"/>
      <c r="K319" s="29"/>
      <c r="L319" s="29"/>
      <c r="M319" s="3"/>
      <c r="N319" s="11"/>
      <c r="O319" s="2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</row>
    <row r="320" spans="2:51" s="8" customFormat="1" x14ac:dyDescent="0.3">
      <c r="B320" s="27"/>
      <c r="D320" s="122"/>
      <c r="E320" s="7"/>
      <c r="F320" s="11"/>
      <c r="G320" s="3"/>
      <c r="H320" s="3"/>
      <c r="I320" s="3"/>
      <c r="J320" s="29"/>
      <c r="K320" s="29"/>
      <c r="L320" s="29"/>
      <c r="M320" s="3"/>
      <c r="N320" s="11"/>
      <c r="O320" s="2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</row>
    <row r="321" spans="2:51" s="8" customFormat="1" x14ac:dyDescent="0.3">
      <c r="B321" s="27"/>
      <c r="D321" s="122"/>
      <c r="E321" s="7"/>
      <c r="F321" s="11"/>
      <c r="G321" s="3"/>
      <c r="H321" s="3"/>
      <c r="I321" s="3"/>
      <c r="J321" s="29"/>
      <c r="K321" s="29"/>
      <c r="L321" s="29"/>
      <c r="M321" s="3"/>
      <c r="N321" s="11"/>
      <c r="O321" s="2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</row>
    <row r="322" spans="2:51" s="8" customFormat="1" x14ac:dyDescent="0.3">
      <c r="B322" s="27"/>
      <c r="D322" s="122"/>
      <c r="E322" s="7"/>
      <c r="F322" s="11"/>
      <c r="G322" s="3"/>
      <c r="H322" s="3"/>
      <c r="I322" s="3"/>
      <c r="J322" s="29"/>
      <c r="K322" s="29"/>
      <c r="L322" s="29"/>
      <c r="M322" s="3"/>
      <c r="N322" s="11"/>
      <c r="O322" s="2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</row>
    <row r="323" spans="2:51" s="8" customFormat="1" x14ac:dyDescent="0.3">
      <c r="B323" s="27"/>
      <c r="D323" s="122"/>
      <c r="E323" s="7"/>
      <c r="F323" s="11"/>
      <c r="G323" s="3"/>
      <c r="H323" s="3"/>
      <c r="I323" s="3"/>
      <c r="J323" s="29"/>
      <c r="K323" s="29"/>
      <c r="L323" s="29"/>
      <c r="M323" s="3"/>
      <c r="N323" s="11"/>
      <c r="O323" s="2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</row>
    <row r="324" spans="2:51" s="8" customFormat="1" x14ac:dyDescent="0.3">
      <c r="B324" s="27"/>
      <c r="D324" s="122"/>
      <c r="E324" s="7"/>
      <c r="F324" s="11"/>
      <c r="G324" s="3"/>
      <c r="H324" s="3"/>
      <c r="I324" s="3"/>
      <c r="J324" s="29"/>
      <c r="K324" s="29"/>
      <c r="L324" s="29"/>
      <c r="M324" s="3"/>
      <c r="N324" s="11"/>
      <c r="O324" s="2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</row>
    <row r="325" spans="2:51" s="8" customFormat="1" x14ac:dyDescent="0.3">
      <c r="B325" s="27"/>
      <c r="D325" s="122"/>
      <c r="E325" s="7"/>
      <c r="F325" s="11"/>
      <c r="G325" s="3"/>
      <c r="H325" s="3"/>
      <c r="I325" s="3"/>
      <c r="J325" s="29"/>
      <c r="K325" s="29"/>
      <c r="L325" s="29"/>
      <c r="M325" s="3"/>
      <c r="N325" s="11"/>
      <c r="O325" s="2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</row>
    <row r="326" spans="2:51" s="8" customFormat="1" x14ac:dyDescent="0.3">
      <c r="B326" s="27"/>
      <c r="D326" s="122"/>
      <c r="E326" s="7"/>
      <c r="F326" s="11"/>
      <c r="G326" s="3"/>
      <c r="H326" s="3"/>
      <c r="I326" s="3"/>
      <c r="J326" s="29"/>
      <c r="K326" s="29"/>
      <c r="L326" s="29"/>
      <c r="M326" s="3"/>
      <c r="N326" s="11"/>
      <c r="O326" s="2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</row>
    <row r="327" spans="2:51" s="8" customFormat="1" x14ac:dyDescent="0.3">
      <c r="B327" s="27"/>
      <c r="D327" s="122"/>
      <c r="E327" s="7"/>
      <c r="F327" s="11"/>
      <c r="G327" s="3"/>
      <c r="H327" s="3"/>
      <c r="I327" s="3"/>
      <c r="J327" s="29"/>
      <c r="K327" s="29"/>
      <c r="L327" s="29"/>
      <c r="M327" s="3"/>
      <c r="N327" s="11"/>
      <c r="O327" s="2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</row>
    <row r="328" spans="2:51" s="8" customFormat="1" x14ac:dyDescent="0.3">
      <c r="B328" s="27"/>
      <c r="D328" s="122"/>
      <c r="E328" s="7"/>
      <c r="F328" s="11"/>
      <c r="G328" s="3"/>
      <c r="H328" s="3"/>
      <c r="I328" s="3"/>
      <c r="J328" s="29"/>
      <c r="K328" s="29"/>
      <c r="L328" s="29"/>
      <c r="M328" s="3"/>
      <c r="N328" s="11"/>
      <c r="O328" s="2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</row>
    <row r="329" spans="2:51" s="8" customFormat="1" x14ac:dyDescent="0.3">
      <c r="B329" s="27"/>
      <c r="D329" s="122"/>
      <c r="E329" s="7"/>
      <c r="F329" s="11"/>
      <c r="G329" s="3"/>
      <c r="H329" s="3"/>
      <c r="I329" s="3"/>
      <c r="J329" s="29"/>
      <c r="K329" s="29"/>
      <c r="L329" s="29"/>
      <c r="M329" s="3"/>
      <c r="N329" s="11"/>
      <c r="O329" s="2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</row>
  </sheetData>
  <mergeCells count="20">
    <mergeCell ref="AA25:AA63"/>
    <mergeCell ref="AA71:AA74"/>
    <mergeCell ref="Z75:Z82"/>
    <mergeCell ref="Z83:Z96"/>
    <mergeCell ref="Z97:Z98"/>
    <mergeCell ref="B115:B170"/>
    <mergeCell ref="B25:B109"/>
    <mergeCell ref="B111:B113"/>
    <mergeCell ref="Z111:Z113"/>
    <mergeCell ref="B2:B21"/>
    <mergeCell ref="Z99:Z100"/>
    <mergeCell ref="Z101:Z102"/>
    <mergeCell ref="Z103:Z104"/>
    <mergeCell ref="Z157:Z158"/>
    <mergeCell ref="Z159:Z160"/>
    <mergeCell ref="Z161:Z164"/>
    <mergeCell ref="Z105:Z107"/>
    <mergeCell ref="Z108:Z109"/>
    <mergeCell ref="Z115:Z136"/>
    <mergeCell ref="Z153:Z15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/>
  <dimension ref="B1:AY325"/>
  <sheetViews>
    <sheetView zoomScaleNormal="100" workbookViewId="0">
      <pane ySplit="1" topLeftCell="A11" activePane="bottomLeft" state="frozen"/>
      <selection pane="bottomLeft" activeCell="A2" sqref="A2"/>
    </sheetView>
  </sheetViews>
  <sheetFormatPr defaultColWidth="8.5546875" defaultRowHeight="14.4" x14ac:dyDescent="0.3"/>
  <cols>
    <col min="1" max="1" width="8.5546875" style="3"/>
    <col min="2" max="2" width="25.44140625" style="114" customWidth="1"/>
    <col min="3" max="3" width="36.44140625" style="8" customWidth="1"/>
    <col min="4" max="4" width="32.44140625" style="124" customWidth="1"/>
    <col min="5" max="5" width="60.5546875" style="7" customWidth="1"/>
    <col min="6" max="6" width="7" style="11" customWidth="1"/>
    <col min="7" max="7" width="7.5546875" style="3" customWidth="1"/>
    <col min="8" max="8" width="8.44140625" style="3" customWidth="1"/>
    <col min="9" max="9" width="7.5546875" style="3" customWidth="1"/>
    <col min="10" max="10" width="7.5546875" style="29" customWidth="1"/>
    <col min="11" max="11" width="7" style="29" customWidth="1"/>
    <col min="12" max="12" width="13.5546875" style="29" customWidth="1"/>
    <col min="13" max="13" width="8.5546875" style="3" customWidth="1"/>
    <col min="14" max="14" width="10.44140625" style="11" hidden="1" customWidth="1"/>
    <col min="15" max="15" width="33.44140625" style="2" hidden="1" customWidth="1"/>
    <col min="16" max="17" width="7.5546875" style="3" hidden="1" customWidth="1"/>
    <col min="18" max="18" width="9" style="3" hidden="1" customWidth="1"/>
    <col min="19" max="19" width="4.44140625" style="3" hidden="1" customWidth="1"/>
    <col min="20" max="20" width="9.5546875" style="3" hidden="1" customWidth="1"/>
    <col min="21" max="21" width="3.5546875" style="3" hidden="1" customWidth="1"/>
    <col min="22" max="22" width="7.44140625" style="3" hidden="1" customWidth="1"/>
    <col min="23" max="23" width="5.5546875" style="3" hidden="1" customWidth="1"/>
    <col min="24" max="24" width="71.44140625" style="3" hidden="1" customWidth="1"/>
    <col min="25" max="25" width="20.5546875" style="3" customWidth="1"/>
    <col min="26" max="26" width="9.5546875" style="3" customWidth="1"/>
    <col min="27" max="27" width="10.5546875" style="3" customWidth="1"/>
    <col min="28" max="28" width="8.44140625" style="3" customWidth="1"/>
    <col min="29" max="29" width="7.44140625" style="3" customWidth="1"/>
    <col min="30" max="16384" width="8.5546875" style="3"/>
  </cols>
  <sheetData>
    <row r="1" spans="2:51" s="93" customFormat="1" x14ac:dyDescent="0.3">
      <c r="B1" s="174" t="s">
        <v>28</v>
      </c>
      <c r="C1" s="146" t="s">
        <v>1796</v>
      </c>
      <c r="D1" s="146" t="s">
        <v>1463</v>
      </c>
      <c r="E1" s="175" t="s">
        <v>24</v>
      </c>
      <c r="F1" s="146" t="s">
        <v>728</v>
      </c>
      <c r="G1" s="146"/>
      <c r="H1" s="146" t="s">
        <v>1320</v>
      </c>
      <c r="I1" s="146"/>
      <c r="J1" s="50" t="s">
        <v>22</v>
      </c>
      <c r="K1" s="50" t="s">
        <v>23</v>
      </c>
      <c r="L1" s="50" t="s">
        <v>1795</v>
      </c>
      <c r="M1" s="92"/>
      <c r="N1" s="92"/>
      <c r="O1" s="92" t="s">
        <v>20</v>
      </c>
      <c r="P1" s="92"/>
      <c r="Q1" s="92" t="s">
        <v>21</v>
      </c>
      <c r="R1" s="92" t="s">
        <v>27</v>
      </c>
      <c r="S1" s="92"/>
      <c r="T1" s="92" t="s">
        <v>25</v>
      </c>
      <c r="U1" s="92"/>
      <c r="V1" s="92" t="s">
        <v>26</v>
      </c>
      <c r="W1" s="92"/>
      <c r="X1" s="92" t="s">
        <v>24</v>
      </c>
      <c r="Y1" s="92"/>
      <c r="Z1" s="92"/>
      <c r="AA1" s="92"/>
      <c r="AB1" s="92"/>
      <c r="AC1" s="92"/>
      <c r="AD1" s="92"/>
      <c r="AE1" s="92"/>
      <c r="AF1" s="92"/>
      <c r="AG1" s="92"/>
      <c r="AH1" s="92"/>
      <c r="AI1" s="92"/>
      <c r="AJ1" s="92"/>
      <c r="AK1" s="92"/>
      <c r="AL1" s="92"/>
      <c r="AM1" s="92"/>
      <c r="AN1" s="92"/>
      <c r="AO1" s="92"/>
      <c r="AP1" s="92"/>
      <c r="AQ1" s="92"/>
      <c r="AR1" s="92"/>
      <c r="AS1" s="92"/>
      <c r="AT1" s="92"/>
      <c r="AU1" s="92"/>
      <c r="AV1" s="92"/>
      <c r="AW1" s="92"/>
      <c r="AX1" s="92"/>
      <c r="AY1" s="92"/>
    </row>
    <row r="2" spans="2:51" x14ac:dyDescent="0.3">
      <c r="B2" s="448" t="s">
        <v>1160</v>
      </c>
      <c r="C2" s="38" t="s">
        <v>649</v>
      </c>
      <c r="D2" s="123"/>
      <c r="E2" s="7" t="s">
        <v>399</v>
      </c>
      <c r="F2" s="14" t="s">
        <v>1775</v>
      </c>
      <c r="H2" s="3">
        <v>0</v>
      </c>
      <c r="J2" s="29">
        <v>0</v>
      </c>
      <c r="K2" s="29">
        <v>255</v>
      </c>
      <c r="L2" s="29" t="s">
        <v>1777</v>
      </c>
      <c r="N2" s="10" t="s">
        <v>19</v>
      </c>
      <c r="O2" s="2" t="str">
        <f t="shared" ref="O2:O26" si="0">"'"&amp;C2&amp;"'"&amp;","</f>
        <v>'DtDiagVerNumSoftWare',</v>
      </c>
      <c r="P2" s="2" t="str">
        <f>REPT(" ", (31-LEN(O2)))</f>
        <v xml:space="preserve">        </v>
      </c>
      <c r="Q2" s="2" t="str">
        <f>"'"&amp;F2&amp;"',"</f>
        <v>'uint8',</v>
      </c>
      <c r="R2" s="2" t="str">
        <f t="shared" ref="R2:R116" si="1">"0,"</f>
        <v>0,</v>
      </c>
      <c r="S2" s="2"/>
      <c r="T2" s="2" t="str">
        <f t="shared" ref="T2:T26" si="2">"["&amp;J2&amp;", "&amp;LEFT(K2,7)&amp;"]"&amp;","</f>
        <v>[0, 255],</v>
      </c>
      <c r="U2" s="2" t="str">
        <f>REPT(" ", (12-LEN(T2)))</f>
        <v xml:space="preserve">   </v>
      </c>
      <c r="V2" s="4" t="str">
        <f t="shared" ref="V2:V26" si="3">IF(L2="[]","''",(IF(L2="'-'","''",L2)))&amp;","</f>
        <v>-,</v>
      </c>
      <c r="W2" s="2" t="str">
        <f t="shared" ref="W2:W30" si="4">REPT(" ", (9-LEN(V2)))</f>
        <v xml:space="preserve">       </v>
      </c>
      <c r="X2" s="5" t="str">
        <f t="shared" ref="X2:X26" si="5">"'"&amp;IF(E2="[]","-"," "&amp;(CLEAN(E2))&amp;" ")&amp;"'"&amp;";"</f>
        <v>' Number Model of ADAS ';</v>
      </c>
    </row>
    <row r="3" spans="2:51" x14ac:dyDescent="0.3">
      <c r="B3" s="448"/>
      <c r="C3" s="38" t="s">
        <v>650</v>
      </c>
      <c r="E3" s="7" t="s">
        <v>80</v>
      </c>
      <c r="F3" s="10" t="s">
        <v>1775</v>
      </c>
      <c r="H3" s="3">
        <v>0</v>
      </c>
      <c r="J3" s="29">
        <v>0</v>
      </c>
      <c r="K3" s="29">
        <v>255</v>
      </c>
      <c r="L3" s="29" t="s">
        <v>1777</v>
      </c>
      <c r="N3" s="10" t="s">
        <v>19</v>
      </c>
      <c r="O3" s="2" t="str">
        <f t="shared" si="0"/>
        <v>'DtDiagVerNumModelAEB',</v>
      </c>
      <c r="P3" s="2" t="str">
        <f t="shared" ref="P3:P30" si="6">REPT(" ", (31-LEN(O3)))</f>
        <v xml:space="preserve">        </v>
      </c>
      <c r="Q3" s="2" t="str">
        <f t="shared" ref="Q3:Q59" si="7">"'"&amp;F3&amp;"',"</f>
        <v>'uint8',</v>
      </c>
      <c r="R3" s="2" t="str">
        <f t="shared" si="1"/>
        <v>0,</v>
      </c>
      <c r="S3" s="2"/>
      <c r="T3" s="2" t="str">
        <f t="shared" si="2"/>
        <v>[0, 255],</v>
      </c>
      <c r="U3" s="2" t="str">
        <f t="shared" ref="U3:U30" si="8">REPT(" ", (12-LEN(T3)))</f>
        <v xml:space="preserve">   </v>
      </c>
      <c r="V3" s="4" t="str">
        <f t="shared" si="3"/>
        <v>-,</v>
      </c>
      <c r="W3" s="2" t="str">
        <f t="shared" si="4"/>
        <v xml:space="preserve">       </v>
      </c>
      <c r="X3" s="5" t="str">
        <f t="shared" si="5"/>
        <v>' Number Model of AEB ';</v>
      </c>
    </row>
    <row r="4" spans="2:51" x14ac:dyDescent="0.3">
      <c r="B4" s="448"/>
      <c r="C4" s="38" t="s">
        <v>651</v>
      </c>
      <c r="E4" s="7" t="s">
        <v>82</v>
      </c>
      <c r="F4" s="14" t="s">
        <v>1776</v>
      </c>
      <c r="H4" s="3">
        <v>0</v>
      </c>
      <c r="J4" s="29">
        <v>0</v>
      </c>
      <c r="K4" s="29">
        <v>320000</v>
      </c>
      <c r="L4" s="29" t="s">
        <v>1777</v>
      </c>
      <c r="N4" s="10" t="s">
        <v>19</v>
      </c>
      <c r="O4" s="2" t="str">
        <f t="shared" si="0"/>
        <v>'DtDiagVerDateModelAEB',</v>
      </c>
      <c r="P4" s="2" t="str">
        <f t="shared" si="6"/>
        <v xml:space="preserve">       </v>
      </c>
      <c r="Q4" s="2" t="str">
        <f t="shared" si="7"/>
        <v>'single',</v>
      </c>
      <c r="R4" s="2" t="str">
        <f t="shared" si="1"/>
        <v>0,</v>
      </c>
      <c r="S4" s="2"/>
      <c r="T4" s="2" t="str">
        <f t="shared" si="2"/>
        <v>[0, 320000],</v>
      </c>
      <c r="U4" s="2" t="str">
        <f t="shared" si="8"/>
        <v/>
      </c>
      <c r="V4" s="4" t="str">
        <f t="shared" si="3"/>
        <v>-,</v>
      </c>
      <c r="W4" s="2" t="str">
        <f t="shared" si="4"/>
        <v xml:space="preserve">       </v>
      </c>
      <c r="X4" s="5" t="str">
        <f t="shared" si="5"/>
        <v>' Date Model of AEB ';</v>
      </c>
    </row>
    <row r="5" spans="2:51" x14ac:dyDescent="0.3">
      <c r="B5" s="448"/>
      <c r="C5" s="38" t="s">
        <v>652</v>
      </c>
      <c r="E5" s="7" t="s">
        <v>81</v>
      </c>
      <c r="F5" s="10" t="s">
        <v>1775</v>
      </c>
      <c r="H5" s="3">
        <v>0</v>
      </c>
      <c r="J5" s="29">
        <v>0</v>
      </c>
      <c r="K5" s="29">
        <v>255</v>
      </c>
      <c r="L5" s="29" t="s">
        <v>1777</v>
      </c>
      <c r="N5" s="10" t="s">
        <v>19</v>
      </c>
      <c r="O5" s="2" t="str">
        <f t="shared" si="0"/>
        <v>'DtDiagVerNumModelACC',</v>
      </c>
      <c r="P5" s="2" t="str">
        <f t="shared" si="6"/>
        <v xml:space="preserve">        </v>
      </c>
      <c r="Q5" s="2" t="str">
        <f t="shared" si="7"/>
        <v>'uint8',</v>
      </c>
      <c r="R5" s="2" t="str">
        <f t="shared" si="1"/>
        <v>0,</v>
      </c>
      <c r="S5" s="2"/>
      <c r="T5" s="2" t="str">
        <f t="shared" si="2"/>
        <v>[0, 255],</v>
      </c>
      <c r="U5" s="2" t="str">
        <f t="shared" si="8"/>
        <v xml:space="preserve">   </v>
      </c>
      <c r="V5" s="4" t="str">
        <f t="shared" si="3"/>
        <v>-,</v>
      </c>
      <c r="W5" s="2" t="str">
        <f t="shared" si="4"/>
        <v xml:space="preserve">       </v>
      </c>
      <c r="X5" s="5" t="str">
        <f t="shared" si="5"/>
        <v>' Number Model of ACC ';</v>
      </c>
    </row>
    <row r="6" spans="2:51" x14ac:dyDescent="0.3">
      <c r="B6" s="448"/>
      <c r="C6" s="38" t="s">
        <v>653</v>
      </c>
      <c r="E6" s="7" t="s">
        <v>83</v>
      </c>
      <c r="F6" s="10" t="s">
        <v>1776</v>
      </c>
      <c r="H6" s="3">
        <v>0</v>
      </c>
      <c r="J6" s="29">
        <v>0</v>
      </c>
      <c r="K6" s="29">
        <v>320000</v>
      </c>
      <c r="L6" s="29" t="s">
        <v>1777</v>
      </c>
      <c r="N6" s="10" t="s">
        <v>19</v>
      </c>
      <c r="O6" s="2" t="str">
        <f t="shared" si="0"/>
        <v>'DtDiagVerDateModelACC',</v>
      </c>
      <c r="P6" s="2" t="str">
        <f t="shared" si="6"/>
        <v xml:space="preserve">       </v>
      </c>
      <c r="Q6" s="2" t="str">
        <f t="shared" si="7"/>
        <v>'single',</v>
      </c>
      <c r="R6" s="2" t="str">
        <f t="shared" si="1"/>
        <v>0,</v>
      </c>
      <c r="S6" s="2"/>
      <c r="T6" s="2" t="str">
        <f t="shared" si="2"/>
        <v>[0, 320000],</v>
      </c>
      <c r="U6" s="2" t="str">
        <f t="shared" si="8"/>
        <v/>
      </c>
      <c r="V6" s="4" t="str">
        <f t="shared" si="3"/>
        <v>-,</v>
      </c>
      <c r="W6" s="2" t="str">
        <f t="shared" si="4"/>
        <v xml:space="preserve">       </v>
      </c>
      <c r="X6" s="5" t="str">
        <f t="shared" si="5"/>
        <v>' Date Model of ACC ';</v>
      </c>
    </row>
    <row r="7" spans="2:51" x14ac:dyDescent="0.3">
      <c r="B7" s="448"/>
      <c r="C7" s="38" t="s">
        <v>654</v>
      </c>
      <c r="E7" s="7" t="s">
        <v>400</v>
      </c>
      <c r="F7" s="10" t="s">
        <v>1775</v>
      </c>
      <c r="H7" s="3">
        <v>0</v>
      </c>
      <c r="J7" s="29">
        <v>0</v>
      </c>
      <c r="K7" s="29">
        <v>255</v>
      </c>
      <c r="L7" s="29" t="s">
        <v>1777</v>
      </c>
      <c r="N7" s="10" t="s">
        <v>19</v>
      </c>
      <c r="O7" s="2" t="str">
        <f t="shared" si="0"/>
        <v>'DtDiagVerNumModelFIU',</v>
      </c>
      <c r="P7" s="2" t="str">
        <f t="shared" si="6"/>
        <v xml:space="preserve">        </v>
      </c>
      <c r="Q7" s="2" t="str">
        <f t="shared" si="7"/>
        <v>'uint8',</v>
      </c>
      <c r="R7" s="2" t="str">
        <f t="shared" si="1"/>
        <v>0,</v>
      </c>
      <c r="S7" s="2"/>
      <c r="T7" s="2" t="str">
        <f t="shared" si="2"/>
        <v>[0, 255],</v>
      </c>
      <c r="U7" s="2" t="str">
        <f t="shared" si="8"/>
        <v xml:space="preserve">   </v>
      </c>
      <c r="V7" s="4" t="str">
        <f t="shared" si="3"/>
        <v>-,</v>
      </c>
      <c r="W7" s="2" t="str">
        <f t="shared" si="4"/>
        <v xml:space="preserve">       </v>
      </c>
      <c r="X7" s="5" t="str">
        <f t="shared" si="5"/>
        <v>' Number Model of FIU ';</v>
      </c>
    </row>
    <row r="8" spans="2:51" x14ac:dyDescent="0.3">
      <c r="B8" s="448"/>
      <c r="C8" s="38" t="s">
        <v>655</v>
      </c>
      <c r="E8" s="7" t="s">
        <v>401</v>
      </c>
      <c r="F8" s="10" t="s">
        <v>1776</v>
      </c>
      <c r="H8" s="3">
        <v>0</v>
      </c>
      <c r="J8" s="29">
        <v>0</v>
      </c>
      <c r="K8" s="29">
        <v>320000</v>
      </c>
      <c r="L8" s="29" t="s">
        <v>1777</v>
      </c>
      <c r="N8" s="10" t="s">
        <v>19</v>
      </c>
      <c r="O8" s="2" t="str">
        <f t="shared" si="0"/>
        <v>'DtDiagVerDateModelFIU',</v>
      </c>
      <c r="P8" s="2" t="str">
        <f t="shared" si="6"/>
        <v xml:space="preserve">       </v>
      </c>
      <c r="Q8" s="2" t="str">
        <f t="shared" si="7"/>
        <v>'single',</v>
      </c>
      <c r="R8" s="2" t="str">
        <f t="shared" si="1"/>
        <v>0,</v>
      </c>
      <c r="S8" s="2"/>
      <c r="T8" s="2" t="str">
        <f t="shared" si="2"/>
        <v>[0, 320000],</v>
      </c>
      <c r="U8" s="2" t="str">
        <f t="shared" si="8"/>
        <v/>
      </c>
      <c r="V8" s="4" t="str">
        <f t="shared" si="3"/>
        <v>-,</v>
      </c>
      <c r="W8" s="2" t="str">
        <f t="shared" si="4"/>
        <v xml:space="preserve">       </v>
      </c>
      <c r="X8" s="5" t="str">
        <f t="shared" si="5"/>
        <v>' Date Model of FIU ';</v>
      </c>
    </row>
    <row r="9" spans="2:51" x14ac:dyDescent="0.3">
      <c r="B9" s="448"/>
      <c r="C9" s="38" t="s">
        <v>656</v>
      </c>
      <c r="E9" s="7" t="s">
        <v>402</v>
      </c>
      <c r="F9" s="10" t="s">
        <v>1775</v>
      </c>
      <c r="H9" s="3">
        <v>0</v>
      </c>
      <c r="J9" s="29">
        <v>0</v>
      </c>
      <c r="K9" s="29">
        <v>255</v>
      </c>
      <c r="L9" s="29" t="s">
        <v>1777</v>
      </c>
      <c r="N9" s="10" t="s">
        <v>19</v>
      </c>
      <c r="O9" s="2" t="str">
        <f t="shared" si="0"/>
        <v>'DtDiagVerNumModelLKA',</v>
      </c>
      <c r="P9" s="2" t="str">
        <f t="shared" si="6"/>
        <v xml:space="preserve">        </v>
      </c>
      <c r="Q9" s="2" t="str">
        <f t="shared" si="7"/>
        <v>'uint8',</v>
      </c>
      <c r="R9" s="2" t="str">
        <f t="shared" si="1"/>
        <v>0,</v>
      </c>
      <c r="S9" s="2"/>
      <c r="T9" s="2" t="str">
        <f t="shared" si="2"/>
        <v>[0, 255],</v>
      </c>
      <c r="U9" s="2" t="str">
        <f t="shared" si="8"/>
        <v xml:space="preserve">   </v>
      </c>
      <c r="V9" s="4" t="str">
        <f t="shared" si="3"/>
        <v>-,</v>
      </c>
      <c r="W9" s="2" t="str">
        <f t="shared" si="4"/>
        <v xml:space="preserve">       </v>
      </c>
      <c r="X9" s="5" t="str">
        <f t="shared" si="5"/>
        <v>' Number Model of LKA ';</v>
      </c>
    </row>
    <row r="10" spans="2:51" x14ac:dyDescent="0.3">
      <c r="B10" s="448"/>
      <c r="C10" s="38" t="s">
        <v>657</v>
      </c>
      <c r="E10" s="7" t="s">
        <v>403</v>
      </c>
      <c r="F10" s="10" t="s">
        <v>1776</v>
      </c>
      <c r="H10" s="3">
        <v>0</v>
      </c>
      <c r="J10" s="29">
        <v>0</v>
      </c>
      <c r="K10" s="29">
        <v>320000</v>
      </c>
      <c r="L10" s="29" t="s">
        <v>1777</v>
      </c>
      <c r="N10" s="10" t="s">
        <v>19</v>
      </c>
      <c r="O10" s="2" t="str">
        <f t="shared" si="0"/>
        <v>'DtDiagVerDateModelLKA',</v>
      </c>
      <c r="P10" s="2" t="str">
        <f t="shared" si="6"/>
        <v xml:space="preserve">       </v>
      </c>
      <c r="Q10" s="2" t="str">
        <f t="shared" si="7"/>
        <v>'single',</v>
      </c>
      <c r="R10" s="2" t="str">
        <f t="shared" si="1"/>
        <v>0,</v>
      </c>
      <c r="S10" s="2"/>
      <c r="T10" s="2" t="str">
        <f t="shared" si="2"/>
        <v>[0, 320000],</v>
      </c>
      <c r="U10" s="2" t="str">
        <f t="shared" si="8"/>
        <v/>
      </c>
      <c r="V10" s="4" t="str">
        <f t="shared" si="3"/>
        <v>-,</v>
      </c>
      <c r="W10" s="2" t="str">
        <f t="shared" si="4"/>
        <v xml:space="preserve">       </v>
      </c>
      <c r="X10" s="5" t="str">
        <f t="shared" si="5"/>
        <v>' Date Model of LKA ';</v>
      </c>
    </row>
    <row r="11" spans="2:51" x14ac:dyDescent="0.3">
      <c r="B11" s="448"/>
      <c r="C11" s="38" t="s">
        <v>658</v>
      </c>
      <c r="E11" s="7" t="s">
        <v>404</v>
      </c>
      <c r="F11" s="10" t="s">
        <v>1775</v>
      </c>
      <c r="H11" s="3">
        <v>0</v>
      </c>
      <c r="J11" s="29">
        <v>0</v>
      </c>
      <c r="K11" s="29">
        <v>255</v>
      </c>
      <c r="L11" s="29" t="s">
        <v>1777</v>
      </c>
      <c r="N11" s="10" t="s">
        <v>19</v>
      </c>
      <c r="O11" s="2" t="str">
        <f t="shared" si="0"/>
        <v>'DtDiagVerNumModelAFS',</v>
      </c>
      <c r="P11" s="2" t="str">
        <f t="shared" si="6"/>
        <v xml:space="preserve">        </v>
      </c>
      <c r="Q11" s="2" t="str">
        <f t="shared" si="7"/>
        <v>'uint8',</v>
      </c>
      <c r="R11" s="2" t="str">
        <f t="shared" si="1"/>
        <v>0,</v>
      </c>
      <c r="S11" s="2"/>
      <c r="T11" s="2" t="str">
        <f t="shared" si="2"/>
        <v>[0, 255],</v>
      </c>
      <c r="U11" s="2" t="str">
        <f t="shared" si="8"/>
        <v xml:space="preserve">   </v>
      </c>
      <c r="V11" s="4" t="str">
        <f t="shared" si="3"/>
        <v>-,</v>
      </c>
      <c r="W11" s="2" t="str">
        <f t="shared" si="4"/>
        <v xml:space="preserve">       </v>
      </c>
      <c r="X11" s="5" t="str">
        <f t="shared" si="5"/>
        <v>' Number Model of AFS ';</v>
      </c>
    </row>
    <row r="12" spans="2:51" x14ac:dyDescent="0.3">
      <c r="B12" s="448"/>
      <c r="C12" s="38" t="s">
        <v>659</v>
      </c>
      <c r="E12" s="7" t="s">
        <v>405</v>
      </c>
      <c r="F12" s="10" t="s">
        <v>1776</v>
      </c>
      <c r="H12" s="3">
        <v>0</v>
      </c>
      <c r="J12" s="29">
        <v>0</v>
      </c>
      <c r="K12" s="29">
        <v>320000</v>
      </c>
      <c r="L12" s="29" t="s">
        <v>1777</v>
      </c>
      <c r="N12" s="10" t="s">
        <v>19</v>
      </c>
      <c r="O12" s="2" t="str">
        <f t="shared" si="0"/>
        <v>'DtDiagVerDateModelAFS',</v>
      </c>
      <c r="P12" s="2" t="str">
        <f t="shared" si="6"/>
        <v xml:space="preserve">       </v>
      </c>
      <c r="Q12" s="2" t="str">
        <f t="shared" si="7"/>
        <v>'single',</v>
      </c>
      <c r="R12" s="2" t="str">
        <f t="shared" si="1"/>
        <v>0,</v>
      </c>
      <c r="S12" s="2"/>
      <c r="T12" s="2" t="str">
        <f t="shared" si="2"/>
        <v>[0, 320000],</v>
      </c>
      <c r="U12" s="2" t="str">
        <f t="shared" si="8"/>
        <v/>
      </c>
      <c r="V12" s="4" t="str">
        <f t="shared" si="3"/>
        <v>-,</v>
      </c>
      <c r="W12" s="2" t="str">
        <f t="shared" si="4"/>
        <v xml:space="preserve">       </v>
      </c>
      <c r="X12" s="5" t="str">
        <f t="shared" si="5"/>
        <v>' Date Model of AFS ';</v>
      </c>
    </row>
    <row r="13" spans="2:51" x14ac:dyDescent="0.3">
      <c r="B13" s="448"/>
      <c r="C13" s="38" t="s">
        <v>660</v>
      </c>
      <c r="E13" s="7" t="s">
        <v>406</v>
      </c>
      <c r="F13" s="10" t="s">
        <v>1775</v>
      </c>
      <c r="H13" s="3">
        <v>0</v>
      </c>
      <c r="J13" s="29">
        <v>0</v>
      </c>
      <c r="K13" s="29">
        <v>255</v>
      </c>
      <c r="L13" s="29" t="s">
        <v>1777</v>
      </c>
      <c r="N13" s="10" t="s">
        <v>19</v>
      </c>
      <c r="O13" s="2" t="str">
        <f t="shared" si="0"/>
        <v>'DtDiagVerNumModelLDW',</v>
      </c>
      <c r="P13" s="2" t="str">
        <f t="shared" si="6"/>
        <v xml:space="preserve">        </v>
      </c>
      <c r="Q13" s="2" t="str">
        <f t="shared" si="7"/>
        <v>'uint8',</v>
      </c>
      <c r="R13" s="2" t="str">
        <f t="shared" si="1"/>
        <v>0,</v>
      </c>
      <c r="S13" s="2"/>
      <c r="T13" s="2" t="str">
        <f t="shared" si="2"/>
        <v>[0, 255],</v>
      </c>
      <c r="U13" s="2" t="str">
        <f t="shared" si="8"/>
        <v xml:space="preserve">   </v>
      </c>
      <c r="V13" s="4" t="str">
        <f t="shared" si="3"/>
        <v>-,</v>
      </c>
      <c r="W13" s="2" t="str">
        <f t="shared" si="4"/>
        <v xml:space="preserve">       </v>
      </c>
      <c r="X13" s="5" t="str">
        <f t="shared" si="5"/>
        <v>' Number Model of LDW ';</v>
      </c>
    </row>
    <row r="14" spans="2:51" x14ac:dyDescent="0.3">
      <c r="B14" s="448"/>
      <c r="C14" s="38" t="s">
        <v>661</v>
      </c>
      <c r="E14" s="7" t="s">
        <v>407</v>
      </c>
      <c r="F14" s="10" t="s">
        <v>1776</v>
      </c>
      <c r="H14" s="3">
        <v>0</v>
      </c>
      <c r="J14" s="29">
        <v>0</v>
      </c>
      <c r="K14" s="29">
        <v>320000</v>
      </c>
      <c r="L14" s="29" t="s">
        <v>1777</v>
      </c>
      <c r="N14" s="10" t="s">
        <v>19</v>
      </c>
      <c r="O14" s="2" t="str">
        <f t="shared" si="0"/>
        <v>'DtDiagVerDateModelLDW',</v>
      </c>
      <c r="P14" s="2" t="str">
        <f t="shared" si="6"/>
        <v xml:space="preserve">       </v>
      </c>
      <c r="Q14" s="2" t="str">
        <f t="shared" si="7"/>
        <v>'single',</v>
      </c>
      <c r="R14" s="2" t="str">
        <f t="shared" si="1"/>
        <v>0,</v>
      </c>
      <c r="S14" s="2"/>
      <c r="T14" s="2" t="str">
        <f t="shared" si="2"/>
        <v>[0, 320000],</v>
      </c>
      <c r="U14" s="2" t="str">
        <f t="shared" si="8"/>
        <v/>
      </c>
      <c r="V14" s="4" t="str">
        <f t="shared" si="3"/>
        <v>-,</v>
      </c>
      <c r="W14" s="2" t="str">
        <f t="shared" si="4"/>
        <v xml:space="preserve">       </v>
      </c>
      <c r="X14" s="5" t="str">
        <f t="shared" si="5"/>
        <v>' Date Model of LDW ';</v>
      </c>
    </row>
    <row r="15" spans="2:51" s="8" customFormat="1" x14ac:dyDescent="0.3">
      <c r="B15" s="448"/>
      <c r="C15" s="46" t="s">
        <v>1635</v>
      </c>
      <c r="D15" s="123"/>
      <c r="E15" s="7" t="s">
        <v>1636</v>
      </c>
      <c r="F15" s="10" t="s">
        <v>1775</v>
      </c>
      <c r="H15" s="8">
        <v>0</v>
      </c>
      <c r="J15" s="29">
        <v>0</v>
      </c>
      <c r="K15" s="29">
        <v>255</v>
      </c>
      <c r="L15" s="29" t="s">
        <v>1777</v>
      </c>
      <c r="N15" s="1" t="s">
        <v>19</v>
      </c>
      <c r="O15" s="1" t="str">
        <f t="shared" si="0"/>
        <v>'DtDiagVerNumModelLDP',</v>
      </c>
      <c r="P15" s="1" t="str">
        <f t="shared" si="6"/>
        <v xml:space="preserve">        </v>
      </c>
      <c r="Q15" s="1" t="str">
        <f t="shared" si="7"/>
        <v>'uint8',</v>
      </c>
      <c r="R15" s="1" t="str">
        <f t="shared" si="1"/>
        <v>0,</v>
      </c>
      <c r="S15" s="1"/>
      <c r="T15" s="1" t="str">
        <f t="shared" si="2"/>
        <v>[0, 255],</v>
      </c>
      <c r="U15" s="1" t="str">
        <f t="shared" si="8"/>
        <v xml:space="preserve">   </v>
      </c>
      <c r="V15" s="13" t="str">
        <f t="shared" si="3"/>
        <v>-,</v>
      </c>
      <c r="W15" s="1" t="str">
        <f t="shared" si="4"/>
        <v xml:space="preserve">       </v>
      </c>
      <c r="X15" s="6" t="str">
        <f t="shared" si="5"/>
        <v>' Number Model of LDP ';</v>
      </c>
    </row>
    <row r="16" spans="2:51" s="8" customFormat="1" x14ac:dyDescent="0.3">
      <c r="B16" s="448"/>
      <c r="C16" s="46" t="s">
        <v>1637</v>
      </c>
      <c r="D16" s="123"/>
      <c r="E16" s="7" t="s">
        <v>1638</v>
      </c>
      <c r="F16" s="10" t="s">
        <v>1776</v>
      </c>
      <c r="H16" s="8">
        <v>0</v>
      </c>
      <c r="J16" s="29">
        <v>0</v>
      </c>
      <c r="K16" s="29">
        <v>320000</v>
      </c>
      <c r="L16" s="29" t="s">
        <v>1777</v>
      </c>
      <c r="N16" s="1" t="s">
        <v>19</v>
      </c>
      <c r="O16" s="1" t="str">
        <f t="shared" si="0"/>
        <v>'DtDiagVerDateModelLDP',</v>
      </c>
      <c r="P16" s="1" t="str">
        <f t="shared" si="6"/>
        <v xml:space="preserve">       </v>
      </c>
      <c r="Q16" s="1" t="str">
        <f t="shared" si="7"/>
        <v>'single',</v>
      </c>
      <c r="R16" s="1" t="str">
        <f t="shared" si="1"/>
        <v>0,</v>
      </c>
      <c r="S16" s="1"/>
      <c r="T16" s="1" t="str">
        <f t="shared" si="2"/>
        <v>[0, 320000],</v>
      </c>
      <c r="U16" s="1" t="str">
        <f t="shared" si="8"/>
        <v/>
      </c>
      <c r="V16" s="13" t="str">
        <f t="shared" si="3"/>
        <v>-,</v>
      </c>
      <c r="W16" s="1" t="str">
        <f t="shared" si="4"/>
        <v xml:space="preserve">       </v>
      </c>
      <c r="X16" s="6" t="str">
        <f t="shared" si="5"/>
        <v>' Date Model of LDP ';</v>
      </c>
    </row>
    <row r="17" spans="2:32" x14ac:dyDescent="0.3">
      <c r="B17" s="448"/>
      <c r="C17" s="38" t="s">
        <v>662</v>
      </c>
      <c r="E17" s="7" t="s">
        <v>408</v>
      </c>
      <c r="F17" s="10" t="s">
        <v>1775</v>
      </c>
      <c r="H17" s="3">
        <v>0</v>
      </c>
      <c r="J17" s="29">
        <v>0</v>
      </c>
      <c r="K17" s="29">
        <v>255</v>
      </c>
      <c r="L17" s="29" t="s">
        <v>1777</v>
      </c>
      <c r="N17" s="10" t="s">
        <v>19</v>
      </c>
      <c r="O17" s="2" t="str">
        <f t="shared" si="0"/>
        <v>'DtDiagVerNumModelLCC',</v>
      </c>
      <c r="P17" s="2" t="str">
        <f t="shared" si="6"/>
        <v xml:space="preserve">        </v>
      </c>
      <c r="Q17" s="2" t="str">
        <f t="shared" si="7"/>
        <v>'uint8',</v>
      </c>
      <c r="R17" s="2" t="str">
        <f t="shared" si="1"/>
        <v>0,</v>
      </c>
      <c r="S17" s="2"/>
      <c r="T17" s="2" t="str">
        <f t="shared" si="2"/>
        <v>[0, 255],</v>
      </c>
      <c r="U17" s="2" t="str">
        <f t="shared" si="8"/>
        <v xml:space="preserve">   </v>
      </c>
      <c r="V17" s="4" t="str">
        <f t="shared" si="3"/>
        <v>-,</v>
      </c>
      <c r="W17" s="2" t="str">
        <f t="shared" si="4"/>
        <v xml:space="preserve">       </v>
      </c>
      <c r="X17" s="5" t="str">
        <f t="shared" si="5"/>
        <v>' Number Model of LCC ';</v>
      </c>
    </row>
    <row r="18" spans="2:32" x14ac:dyDescent="0.3">
      <c r="B18" s="448"/>
      <c r="C18" s="38" t="s">
        <v>663</v>
      </c>
      <c r="E18" s="7" t="s">
        <v>409</v>
      </c>
      <c r="F18" s="10" t="s">
        <v>1776</v>
      </c>
      <c r="H18" s="3">
        <v>0</v>
      </c>
      <c r="J18" s="29">
        <v>0</v>
      </c>
      <c r="K18" s="29">
        <v>320000</v>
      </c>
      <c r="L18" s="29" t="s">
        <v>1777</v>
      </c>
      <c r="N18" s="10" t="s">
        <v>19</v>
      </c>
      <c r="O18" s="2" t="str">
        <f t="shared" si="0"/>
        <v>'DtDiagVerDateModelLCC',</v>
      </c>
      <c r="P18" s="2" t="str">
        <f t="shared" si="6"/>
        <v xml:space="preserve">       </v>
      </c>
      <c r="Q18" s="2" t="str">
        <f t="shared" si="7"/>
        <v>'single',</v>
      </c>
      <c r="R18" s="2" t="str">
        <f t="shared" si="1"/>
        <v>0,</v>
      </c>
      <c r="S18" s="2"/>
      <c r="T18" s="2" t="str">
        <f t="shared" si="2"/>
        <v>[0, 320000],</v>
      </c>
      <c r="U18" s="2" t="str">
        <f t="shared" si="8"/>
        <v/>
      </c>
      <c r="V18" s="4" t="str">
        <f t="shared" si="3"/>
        <v>-,</v>
      </c>
      <c r="W18" s="2" t="str">
        <f t="shared" si="4"/>
        <v xml:space="preserve">       </v>
      </c>
      <c r="X18" s="5" t="str">
        <f t="shared" si="5"/>
        <v>' Date Model of LCC ';</v>
      </c>
    </row>
    <row r="19" spans="2:32" x14ac:dyDescent="0.3">
      <c r="B19" s="448"/>
      <c r="C19" s="38" t="s">
        <v>664</v>
      </c>
      <c r="E19" s="7" t="s">
        <v>410</v>
      </c>
      <c r="F19" s="10" t="s">
        <v>1775</v>
      </c>
      <c r="H19" s="3">
        <v>0</v>
      </c>
      <c r="J19" s="29">
        <v>0</v>
      </c>
      <c r="K19" s="29">
        <v>255</v>
      </c>
      <c r="L19" s="29" t="s">
        <v>1777</v>
      </c>
      <c r="N19" s="10" t="s">
        <v>19</v>
      </c>
      <c r="O19" s="2" t="str">
        <f t="shared" si="0"/>
        <v>'DtDiagVerNumModelRCW',</v>
      </c>
      <c r="P19" s="2" t="str">
        <f t="shared" si="6"/>
        <v xml:space="preserve">        </v>
      </c>
      <c r="Q19" s="2" t="str">
        <f t="shared" si="7"/>
        <v>'uint8',</v>
      </c>
      <c r="R19" s="2" t="str">
        <f t="shared" si="1"/>
        <v>0,</v>
      </c>
      <c r="S19" s="2"/>
      <c r="T19" s="2" t="str">
        <f t="shared" si="2"/>
        <v>[0, 255],</v>
      </c>
      <c r="U19" s="2" t="str">
        <f t="shared" si="8"/>
        <v xml:space="preserve">   </v>
      </c>
      <c r="V19" s="4" t="str">
        <f t="shared" si="3"/>
        <v>-,</v>
      </c>
      <c r="W19" s="2" t="str">
        <f t="shared" si="4"/>
        <v xml:space="preserve">       </v>
      </c>
      <c r="X19" s="5" t="str">
        <f t="shared" si="5"/>
        <v>' Number Model of RCW ';</v>
      </c>
    </row>
    <row r="20" spans="2:32" x14ac:dyDescent="0.3">
      <c r="B20" s="448"/>
      <c r="C20" s="38" t="s">
        <v>665</v>
      </c>
      <c r="E20" s="7" t="s">
        <v>411</v>
      </c>
      <c r="F20" s="10" t="s">
        <v>1776</v>
      </c>
      <c r="H20" s="3">
        <v>0</v>
      </c>
      <c r="J20" s="29">
        <v>0</v>
      </c>
      <c r="K20" s="29">
        <v>320000</v>
      </c>
      <c r="L20" s="29" t="s">
        <v>1777</v>
      </c>
      <c r="N20" s="10" t="s">
        <v>19</v>
      </c>
      <c r="O20" s="2" t="str">
        <f t="shared" si="0"/>
        <v>'DtDiagVerDateModelRCW',</v>
      </c>
      <c r="P20" s="2" t="str">
        <f t="shared" si="6"/>
        <v xml:space="preserve">       </v>
      </c>
      <c r="Q20" s="2" t="str">
        <f t="shared" si="7"/>
        <v>'single',</v>
      </c>
      <c r="R20" s="2" t="str">
        <f t="shared" si="1"/>
        <v>0,</v>
      </c>
      <c r="S20" s="2"/>
      <c r="T20" s="2" t="str">
        <f t="shared" si="2"/>
        <v>[0, 320000],</v>
      </c>
      <c r="U20" s="2" t="str">
        <f t="shared" si="8"/>
        <v/>
      </c>
      <c r="V20" s="4" t="str">
        <f t="shared" si="3"/>
        <v>-,</v>
      </c>
      <c r="W20" s="2" t="str">
        <f t="shared" si="4"/>
        <v xml:space="preserve">       </v>
      </c>
      <c r="X20" s="5" t="str">
        <f t="shared" si="5"/>
        <v>' Date Model of RCW ';</v>
      </c>
    </row>
    <row r="21" spans="2:32" x14ac:dyDescent="0.3">
      <c r="B21" s="448"/>
      <c r="C21" s="38" t="s">
        <v>666</v>
      </c>
      <c r="E21" s="7" t="s">
        <v>412</v>
      </c>
      <c r="F21" s="10" t="s">
        <v>1775</v>
      </c>
      <c r="H21" s="3">
        <v>0</v>
      </c>
      <c r="J21" s="29">
        <v>0</v>
      </c>
      <c r="K21" s="29">
        <v>255</v>
      </c>
      <c r="L21" s="29" t="s">
        <v>1777</v>
      </c>
      <c r="N21" s="10" t="s">
        <v>19</v>
      </c>
      <c r="O21" s="2" t="str">
        <f t="shared" si="0"/>
        <v>'DtDiagVerNumModelRDA',</v>
      </c>
      <c r="P21" s="2" t="str">
        <f t="shared" si="6"/>
        <v xml:space="preserve">        </v>
      </c>
      <c r="Q21" s="2" t="str">
        <f t="shared" si="7"/>
        <v>'uint8',</v>
      </c>
      <c r="R21" s="2" t="str">
        <f t="shared" si="1"/>
        <v>0,</v>
      </c>
      <c r="S21" s="2"/>
      <c r="T21" s="2" t="str">
        <f t="shared" si="2"/>
        <v>[0, 255],</v>
      </c>
      <c r="U21" s="2" t="str">
        <f t="shared" si="8"/>
        <v xml:space="preserve">   </v>
      </c>
      <c r="V21" s="4" t="str">
        <f t="shared" si="3"/>
        <v>-,</v>
      </c>
      <c r="W21" s="2" t="str">
        <f t="shared" si="4"/>
        <v xml:space="preserve">       </v>
      </c>
      <c r="X21" s="5" t="str">
        <f t="shared" si="5"/>
        <v>' Number Model of RDA ';</v>
      </c>
      <c r="Z21" s="8"/>
    </row>
    <row r="22" spans="2:32" x14ac:dyDescent="0.3">
      <c r="B22" s="448"/>
      <c r="C22" s="38" t="s">
        <v>667</v>
      </c>
      <c r="E22" s="7" t="s">
        <v>413</v>
      </c>
      <c r="F22" s="10" t="s">
        <v>1776</v>
      </c>
      <c r="H22" s="3">
        <v>0</v>
      </c>
      <c r="J22" s="29">
        <v>0</v>
      </c>
      <c r="K22" s="29">
        <v>320000</v>
      </c>
      <c r="L22" s="29" t="s">
        <v>1777</v>
      </c>
      <c r="N22" s="10" t="s">
        <v>19</v>
      </c>
      <c r="O22" s="2" t="str">
        <f t="shared" si="0"/>
        <v>'DtDiagVerDateModelRDA',</v>
      </c>
      <c r="P22" s="2" t="str">
        <f t="shared" si="6"/>
        <v xml:space="preserve">       </v>
      </c>
      <c r="Q22" s="2" t="str">
        <f t="shared" si="7"/>
        <v>'single',</v>
      </c>
      <c r="R22" s="2" t="str">
        <f t="shared" si="1"/>
        <v>0,</v>
      </c>
      <c r="S22" s="2"/>
      <c r="T22" s="2" t="str">
        <f t="shared" si="2"/>
        <v>[0, 320000],</v>
      </c>
      <c r="U22" s="2" t="str">
        <f t="shared" si="8"/>
        <v/>
      </c>
      <c r="V22" s="4" t="str">
        <f t="shared" si="3"/>
        <v>-,</v>
      </c>
      <c r="W22" s="2" t="str">
        <f t="shared" si="4"/>
        <v xml:space="preserve">       </v>
      </c>
      <c r="X22" s="5" t="str">
        <f t="shared" si="5"/>
        <v>' Date Model of RDA ';</v>
      </c>
      <c r="Z22" s="8"/>
    </row>
    <row r="23" spans="2:32" x14ac:dyDescent="0.3">
      <c r="B23" s="448"/>
      <c r="C23" s="38" t="s">
        <v>668</v>
      </c>
      <c r="E23" s="7" t="s">
        <v>414</v>
      </c>
      <c r="F23" s="10" t="s">
        <v>1775</v>
      </c>
      <c r="H23" s="3">
        <v>0</v>
      </c>
      <c r="J23" s="29">
        <v>0</v>
      </c>
      <c r="K23" s="29">
        <v>255</v>
      </c>
      <c r="L23" s="29" t="s">
        <v>1777</v>
      </c>
      <c r="N23" s="10" t="s">
        <v>19</v>
      </c>
      <c r="O23" s="2" t="str">
        <f t="shared" si="0"/>
        <v>'DtDiagVerNumModelMLIA',</v>
      </c>
      <c r="P23" s="2" t="str">
        <f t="shared" si="6"/>
        <v xml:space="preserve">       </v>
      </c>
      <c r="Q23" s="2" t="str">
        <f t="shared" si="7"/>
        <v>'uint8',</v>
      </c>
      <c r="R23" s="2" t="str">
        <f t="shared" si="1"/>
        <v>0,</v>
      </c>
      <c r="S23" s="2"/>
      <c r="T23" s="2" t="str">
        <f t="shared" si="2"/>
        <v>[0, 255],</v>
      </c>
      <c r="U23" s="2" t="str">
        <f t="shared" si="8"/>
        <v xml:space="preserve">   </v>
      </c>
      <c r="V23" s="4" t="str">
        <f t="shared" si="3"/>
        <v>-,</v>
      </c>
      <c r="W23" s="2" t="str">
        <f t="shared" si="4"/>
        <v xml:space="preserve">       </v>
      </c>
      <c r="X23" s="5" t="str">
        <f t="shared" si="5"/>
        <v>' Number Model of MLIA ';</v>
      </c>
      <c r="Z23" s="8"/>
    </row>
    <row r="24" spans="2:32" x14ac:dyDescent="0.3">
      <c r="B24" s="448"/>
      <c r="C24" s="38" t="s">
        <v>669</v>
      </c>
      <c r="E24" s="7" t="s">
        <v>415</v>
      </c>
      <c r="F24" s="10" t="s">
        <v>1776</v>
      </c>
      <c r="H24" s="3">
        <v>0</v>
      </c>
      <c r="J24" s="29">
        <v>0</v>
      </c>
      <c r="K24" s="29">
        <v>320000</v>
      </c>
      <c r="L24" s="29" t="s">
        <v>1777</v>
      </c>
      <c r="N24" s="10" t="s">
        <v>19</v>
      </c>
      <c r="O24" s="2" t="str">
        <f t="shared" si="0"/>
        <v>'DtDiagVerDateModelMLIA',</v>
      </c>
      <c r="P24" s="2" t="str">
        <f t="shared" si="6"/>
        <v xml:space="preserve">      </v>
      </c>
      <c r="Q24" s="2" t="str">
        <f t="shared" si="7"/>
        <v>'single',</v>
      </c>
      <c r="R24" s="2" t="str">
        <f t="shared" si="1"/>
        <v>0,</v>
      </c>
      <c r="S24" s="2"/>
      <c r="T24" s="2" t="str">
        <f t="shared" si="2"/>
        <v>[0, 320000],</v>
      </c>
      <c r="U24" s="2" t="str">
        <f t="shared" si="8"/>
        <v/>
      </c>
      <c r="V24" s="4" t="str">
        <f t="shared" si="3"/>
        <v>-,</v>
      </c>
      <c r="W24" s="2" t="str">
        <f t="shared" si="4"/>
        <v xml:space="preserve">       </v>
      </c>
      <c r="X24" s="5" t="str">
        <f t="shared" si="5"/>
        <v>' Date Model of MLIA ';</v>
      </c>
    </row>
    <row r="25" spans="2:32" x14ac:dyDescent="0.3">
      <c r="B25" s="448"/>
      <c r="C25" s="38" t="s">
        <v>670</v>
      </c>
      <c r="E25" s="7" t="s">
        <v>416</v>
      </c>
      <c r="F25" s="10" t="s">
        <v>1775</v>
      </c>
      <c r="H25" s="3">
        <v>0</v>
      </c>
      <c r="J25" s="29">
        <v>0</v>
      </c>
      <c r="K25" s="29">
        <v>255</v>
      </c>
      <c r="L25" s="29" t="s">
        <v>1777</v>
      </c>
      <c r="N25" s="10" t="s">
        <v>19</v>
      </c>
      <c r="O25" s="2" t="str">
        <f t="shared" si="0"/>
        <v>'DtDiagVerNumModelVISUAL',</v>
      </c>
      <c r="P25" s="2" t="str">
        <f t="shared" si="6"/>
        <v xml:space="preserve">     </v>
      </c>
      <c r="Q25" s="2" t="str">
        <f t="shared" si="7"/>
        <v>'uint8',</v>
      </c>
      <c r="R25" s="2" t="str">
        <f t="shared" si="1"/>
        <v>0,</v>
      </c>
      <c r="S25" s="2"/>
      <c r="T25" s="2" t="str">
        <f t="shared" si="2"/>
        <v>[0, 255],</v>
      </c>
      <c r="U25" s="2" t="str">
        <f t="shared" si="8"/>
        <v xml:space="preserve">   </v>
      </c>
      <c r="V25" s="4" t="str">
        <f t="shared" si="3"/>
        <v>-,</v>
      </c>
      <c r="W25" s="2" t="str">
        <f t="shared" si="4"/>
        <v xml:space="preserve">       </v>
      </c>
      <c r="X25" s="5" t="str">
        <f t="shared" si="5"/>
        <v>' Number Model of VISUAL ';</v>
      </c>
    </row>
    <row r="26" spans="2:32" x14ac:dyDescent="0.3">
      <c r="B26" s="448"/>
      <c r="C26" s="38" t="s">
        <v>671</v>
      </c>
      <c r="E26" s="7" t="s">
        <v>417</v>
      </c>
      <c r="F26" s="10" t="s">
        <v>1776</v>
      </c>
      <c r="H26" s="3">
        <v>0</v>
      </c>
      <c r="J26" s="29">
        <v>0</v>
      </c>
      <c r="K26" s="29">
        <v>320000</v>
      </c>
      <c r="L26" s="29" t="s">
        <v>1777</v>
      </c>
      <c r="N26" s="10" t="s">
        <v>19</v>
      </c>
      <c r="O26" s="2" t="str">
        <f t="shared" si="0"/>
        <v>'DtDiagVerDateModelVisual',</v>
      </c>
      <c r="P26" s="2" t="str">
        <f t="shared" si="6"/>
        <v xml:space="preserve">    </v>
      </c>
      <c r="Q26" s="2" t="str">
        <f t="shared" si="7"/>
        <v>'single',</v>
      </c>
      <c r="R26" s="2" t="str">
        <f t="shared" si="1"/>
        <v>0,</v>
      </c>
      <c r="S26" s="2"/>
      <c r="T26" s="2" t="str">
        <f t="shared" si="2"/>
        <v>[0, 320000],</v>
      </c>
      <c r="U26" s="2" t="str">
        <f t="shared" si="8"/>
        <v/>
      </c>
      <c r="V26" s="4" t="str">
        <f t="shared" si="3"/>
        <v>-,</v>
      </c>
      <c r="W26" s="2" t="str">
        <f t="shared" si="4"/>
        <v xml:space="preserve">       </v>
      </c>
      <c r="X26" s="5" t="str">
        <f t="shared" si="5"/>
        <v>' Date Model of AEB VISUAL ';</v>
      </c>
    </row>
    <row r="27" spans="2:32" x14ac:dyDescent="0.3">
      <c r="C27" s="38"/>
      <c r="F27" s="10"/>
      <c r="N27" s="10"/>
      <c r="O27" s="1" t="str">
        <f>"    %"&amp;B28</f>
        <v xml:space="preserve">    %DataMonitors</v>
      </c>
      <c r="P27" s="2"/>
      <c r="Q27" s="2"/>
      <c r="R27" s="2"/>
      <c r="S27" s="2"/>
      <c r="T27" s="2"/>
      <c r="U27" s="2"/>
      <c r="V27" s="4"/>
      <c r="W27" s="2"/>
      <c r="X27" s="5"/>
    </row>
    <row r="28" spans="2:32" x14ac:dyDescent="0.3">
      <c r="B28" s="448" t="s">
        <v>1456</v>
      </c>
      <c r="C28" s="38" t="s">
        <v>672</v>
      </c>
      <c r="E28" s="7" t="s">
        <v>89</v>
      </c>
      <c r="F28" s="10" t="s">
        <v>1775</v>
      </c>
      <c r="H28" s="3">
        <v>0</v>
      </c>
      <c r="J28" s="29">
        <v>0</v>
      </c>
      <c r="K28" s="29">
        <v>255</v>
      </c>
      <c r="L28" s="29" t="s">
        <v>1777</v>
      </c>
      <c r="N28" s="10" t="s">
        <v>19</v>
      </c>
      <c r="O28" s="2" t="str">
        <f>"'"&amp;C28&amp;"'"&amp;","</f>
        <v>'DtDiagDtcAccSwuStuck',</v>
      </c>
      <c r="P28" s="2" t="str">
        <f t="shared" si="6"/>
        <v xml:space="preserve">        </v>
      </c>
      <c r="Q28" s="2" t="str">
        <f t="shared" si="7"/>
        <v>'uint8',</v>
      </c>
      <c r="R28" s="2" t="str">
        <f t="shared" si="1"/>
        <v>0,</v>
      </c>
      <c r="S28" s="2"/>
      <c r="T28" s="2" t="str">
        <f>"["&amp;J28&amp;", "&amp;LEFT(K28,7)&amp;"]"&amp;","</f>
        <v>[0, 255],</v>
      </c>
      <c r="U28" s="2" t="str">
        <f t="shared" si="8"/>
        <v xml:space="preserve">   </v>
      </c>
      <c r="V28" s="4" t="str">
        <f>IF(L28="[]","''",(IF(L28="'-'","''",L28)))&amp;","</f>
        <v>-,</v>
      </c>
      <c r="W28" s="2" t="str">
        <f t="shared" si="4"/>
        <v xml:space="preserve">       </v>
      </c>
      <c r="X28" s="5" t="str">
        <f>"'"&amp;IF(E28="[]","-"," "&amp;(CLEAN(E28))&amp;" ")&amp;"'"&amp;";"</f>
        <v>' Dtc to Diagnostic about SWU is stuck ';</v>
      </c>
    </row>
    <row r="29" spans="2:32" x14ac:dyDescent="0.3">
      <c r="B29" s="448"/>
      <c r="C29" s="38" t="s">
        <v>673</v>
      </c>
      <c r="E29" s="7" t="s">
        <v>90</v>
      </c>
      <c r="F29" s="10" t="s">
        <v>1775</v>
      </c>
      <c r="H29" s="3">
        <v>0</v>
      </c>
      <c r="J29" s="29">
        <v>0</v>
      </c>
      <c r="K29" s="29">
        <v>255</v>
      </c>
      <c r="L29" s="29" t="s">
        <v>1777</v>
      </c>
      <c r="N29" s="10" t="s">
        <v>19</v>
      </c>
      <c r="O29" s="2" t="str">
        <f>"'"&amp;C29&amp;"'"&amp;","</f>
        <v>'DtDiagDtcAccRadarZero',</v>
      </c>
      <c r="P29" s="2" t="str">
        <f t="shared" si="6"/>
        <v xml:space="preserve">       </v>
      </c>
      <c r="Q29" s="2" t="str">
        <f t="shared" si="7"/>
        <v>'uint8',</v>
      </c>
      <c r="R29" s="2" t="str">
        <f t="shared" si="1"/>
        <v>0,</v>
      </c>
      <c r="S29" s="2"/>
      <c r="T29" s="2" t="str">
        <f>"["&amp;J29&amp;", "&amp;LEFT(K29,7)&amp;"]"&amp;","</f>
        <v>[0, 255],</v>
      </c>
      <c r="U29" s="2" t="str">
        <f t="shared" si="8"/>
        <v xml:space="preserve">   </v>
      </c>
      <c r="V29" s="4" t="str">
        <f>IF(L29="[]","''",(IF(L29="'-'","''",L29)))&amp;","</f>
        <v>-,</v>
      </c>
      <c r="W29" s="2" t="str">
        <f t="shared" si="4"/>
        <v xml:space="preserve">       </v>
      </c>
      <c r="X29" s="5" t="str">
        <f>"'"&amp;IF(E29="[]","-"," "&amp;(CLEAN(E29))&amp;" ")&amp;"'"&amp;";"</f>
        <v>' Dtc to Diagnostic about Radar is zero distance ';</v>
      </c>
    </row>
    <row r="30" spans="2:32" x14ac:dyDescent="0.3">
      <c r="B30" s="448"/>
      <c r="C30" s="38" t="s">
        <v>674</v>
      </c>
      <c r="E30" s="7" t="s">
        <v>91</v>
      </c>
      <c r="F30" s="10" t="s">
        <v>1775</v>
      </c>
      <c r="H30" s="3">
        <v>0</v>
      </c>
      <c r="J30" s="29">
        <v>0</v>
      </c>
      <c r="K30" s="29">
        <v>255</v>
      </c>
      <c r="L30" s="29" t="s">
        <v>1777</v>
      </c>
      <c r="N30" s="10" t="s">
        <v>19</v>
      </c>
      <c r="O30" s="2" t="str">
        <f>"'"&amp;C30&amp;"'"&amp;","</f>
        <v>'DtDiagDtcAccRadarGlitch',</v>
      </c>
      <c r="P30" s="2" t="str">
        <f t="shared" si="6"/>
        <v xml:space="preserve">     </v>
      </c>
      <c r="Q30" s="2" t="str">
        <f t="shared" si="7"/>
        <v>'uint8',</v>
      </c>
      <c r="R30" s="2" t="str">
        <f t="shared" si="1"/>
        <v>0,</v>
      </c>
      <c r="S30" s="2"/>
      <c r="T30" s="2" t="str">
        <f>"["&amp;J30&amp;", "&amp;LEFT(K30,7)&amp;"]"&amp;","</f>
        <v>[0, 255],</v>
      </c>
      <c r="U30" s="2" t="str">
        <f t="shared" si="8"/>
        <v xml:space="preserve">   </v>
      </c>
      <c r="V30" s="4" t="str">
        <f>IF(L30="[]","''",(IF(L30="'-'","''",L30)))&amp;","</f>
        <v>-,</v>
      </c>
      <c r="W30" s="2" t="str">
        <f t="shared" si="4"/>
        <v xml:space="preserve">       </v>
      </c>
      <c r="X30" s="5" t="str">
        <f>"'"&amp;IF(E30="[]","-"," "&amp;(CLEAN(E30))&amp;" ")&amp;"'"&amp;";"</f>
        <v>' Dtc to Diagnostic about Radar is glitch ';</v>
      </c>
    </row>
    <row r="31" spans="2:32" x14ac:dyDescent="0.3">
      <c r="C31" s="38"/>
      <c r="F31" s="10"/>
      <c r="N31" s="10"/>
      <c r="O31" s="1" t="str">
        <f>"    %"&amp;B32</f>
        <v xml:space="preserve">    %TestData_ACC</v>
      </c>
      <c r="P31" s="2"/>
      <c r="Q31" s="2"/>
      <c r="R31" s="2"/>
      <c r="S31" s="2"/>
      <c r="T31" s="2"/>
      <c r="U31" s="2"/>
      <c r="V31" s="4"/>
      <c r="W31" s="2"/>
      <c r="X31" s="5"/>
      <c r="Z31" s="2" t="s">
        <v>1457</v>
      </c>
      <c r="AA31" s="3" t="s">
        <v>1458</v>
      </c>
      <c r="AB31" s="2" t="s">
        <v>1459</v>
      </c>
      <c r="AE31" s="3" t="s">
        <v>1460</v>
      </c>
      <c r="AF31" s="3" t="s">
        <v>1461</v>
      </c>
    </row>
    <row r="32" spans="2:32" x14ac:dyDescent="0.3">
      <c r="B32" s="443" t="s">
        <v>422</v>
      </c>
      <c r="C32" s="12" t="s">
        <v>2165</v>
      </c>
      <c r="D32" s="125" t="s">
        <v>2219</v>
      </c>
      <c r="E32" s="7" t="s">
        <v>84</v>
      </c>
      <c r="F32" s="10" t="s">
        <v>1775</v>
      </c>
      <c r="H32" s="3">
        <v>0</v>
      </c>
      <c r="J32" s="29">
        <v>0</v>
      </c>
      <c r="K32" s="29">
        <v>15</v>
      </c>
      <c r="L32" s="29" t="s">
        <v>1777</v>
      </c>
      <c r="N32" s="10" t="s">
        <v>19</v>
      </c>
      <c r="O32" s="2" t="str">
        <f t="shared" ref="O32:O41" si="9">"'"&amp;C32&amp;"'"&amp;","</f>
        <v>'DtLogAccTargetDetect',</v>
      </c>
      <c r="P32" s="2" t="str">
        <f>REPT(" ", (31-LEN(O32)))</f>
        <v xml:space="preserve">        </v>
      </c>
      <c r="Q32" s="2" t="str">
        <f t="shared" si="7"/>
        <v>'uint8',</v>
      </c>
      <c r="R32" s="2" t="str">
        <f t="shared" si="1"/>
        <v>0,</v>
      </c>
      <c r="S32" s="2"/>
      <c r="T32" s="2" t="str">
        <f t="shared" ref="T32:T41" si="10">"["&amp;J32&amp;", "&amp;LEFT(K32,7)&amp;"]"&amp;","</f>
        <v>[0, 15],</v>
      </c>
      <c r="U32" s="2" t="str">
        <f>REPT(" ", (12-LEN(T32)))</f>
        <v xml:space="preserve">    </v>
      </c>
      <c r="V32" s="4" t="str">
        <f t="shared" ref="V32:V41" si="11">IF(L32="[]","''",(IF(L32="'-'","''",L32)))&amp;","</f>
        <v>-,</v>
      </c>
      <c r="W32" s="2" t="str">
        <f>REPT(" ", (8-LEN(V32)))</f>
        <v xml:space="preserve">      </v>
      </c>
      <c r="X32" s="5" t="str">
        <f t="shared" ref="X32:X41" si="12">"'"&amp;IF(E32="[]","-"," "&amp;(CLEAN(E32))&amp;" ")&amp;"'"&amp;";"</f>
        <v>' Data to log about TargetDetect flag ';</v>
      </c>
      <c r="Y32" s="12"/>
      <c r="Z32" s="3">
        <v>1</v>
      </c>
      <c r="AA32" s="3">
        <v>0</v>
      </c>
      <c r="AB32" s="3">
        <v>15</v>
      </c>
      <c r="AC32" s="8"/>
      <c r="AE32" s="3">
        <v>15</v>
      </c>
      <c r="AF32" s="3">
        <v>4</v>
      </c>
    </row>
    <row r="33" spans="2:32" x14ac:dyDescent="0.3">
      <c r="B33" s="443"/>
      <c r="C33" s="12" t="s">
        <v>2166</v>
      </c>
      <c r="D33" s="125" t="s">
        <v>2220</v>
      </c>
      <c r="E33" s="7" t="s">
        <v>418</v>
      </c>
      <c r="F33" s="10" t="s">
        <v>1776</v>
      </c>
      <c r="H33" s="3">
        <v>0</v>
      </c>
      <c r="J33" s="29">
        <v>0</v>
      </c>
      <c r="K33" s="29">
        <v>100</v>
      </c>
      <c r="L33" s="30" t="s">
        <v>1788</v>
      </c>
      <c r="N33" s="10" t="s">
        <v>19</v>
      </c>
      <c r="O33" s="2" t="str">
        <f t="shared" si="9"/>
        <v>'DtLogAccDistSetm',</v>
      </c>
      <c r="P33" s="2" t="str">
        <f t="shared" ref="P33:P106" si="13">REPT(" ", (31-LEN(O33)))</f>
        <v xml:space="preserve">            </v>
      </c>
      <c r="Q33" s="2" t="str">
        <f t="shared" si="7"/>
        <v>'single',</v>
      </c>
      <c r="R33" s="2" t="str">
        <f t="shared" si="1"/>
        <v>0,</v>
      </c>
      <c r="S33" s="2"/>
      <c r="T33" s="2" t="str">
        <f t="shared" si="10"/>
        <v>[0, 100],</v>
      </c>
      <c r="U33" s="2" t="str">
        <f t="shared" ref="U33:U106" si="14">REPT(" ", (12-LEN(T33)))</f>
        <v xml:space="preserve">   </v>
      </c>
      <c r="V33" s="4" t="str">
        <f t="shared" si="11"/>
        <v>m,</v>
      </c>
      <c r="W33" s="2" t="str">
        <f t="shared" ref="W33:W106" si="15">REPT(" ", (8-LEN(V33)))</f>
        <v xml:space="preserve">      </v>
      </c>
      <c r="X33" s="5" t="str">
        <f t="shared" si="12"/>
        <v>' Data to log about  DistSet m ';</v>
      </c>
      <c r="Y33" s="12"/>
      <c r="Z33" s="3">
        <v>0.2</v>
      </c>
      <c r="AA33" s="3">
        <v>0</v>
      </c>
      <c r="AB33" s="3">
        <v>100</v>
      </c>
      <c r="AC33" s="8"/>
      <c r="AE33" s="3">
        <v>500</v>
      </c>
      <c r="AF33" s="3">
        <v>9</v>
      </c>
    </row>
    <row r="34" spans="2:32" x14ac:dyDescent="0.3">
      <c r="B34" s="443"/>
      <c r="C34" s="12" t="s">
        <v>2167</v>
      </c>
      <c r="D34" s="125" t="s">
        <v>2221</v>
      </c>
      <c r="E34" s="7" t="s">
        <v>419</v>
      </c>
      <c r="F34" s="10" t="s">
        <v>1776</v>
      </c>
      <c r="H34" s="3">
        <v>0</v>
      </c>
      <c r="J34" s="29">
        <v>0</v>
      </c>
      <c r="K34" s="29">
        <v>200</v>
      </c>
      <c r="L34" s="30" t="s">
        <v>1788</v>
      </c>
      <c r="N34" s="10" t="s">
        <v>19</v>
      </c>
      <c r="O34" s="2" t="str">
        <f t="shared" si="9"/>
        <v>'DtLogAccDistRealm',</v>
      </c>
      <c r="P34" s="2" t="str">
        <f t="shared" si="13"/>
        <v xml:space="preserve">           </v>
      </c>
      <c r="Q34" s="2" t="str">
        <f t="shared" si="7"/>
        <v>'single',</v>
      </c>
      <c r="R34" s="2" t="str">
        <f t="shared" si="1"/>
        <v>0,</v>
      </c>
      <c r="S34" s="2"/>
      <c r="T34" s="2" t="str">
        <f t="shared" si="10"/>
        <v>[0, 200],</v>
      </c>
      <c r="U34" s="2" t="str">
        <f t="shared" si="14"/>
        <v xml:space="preserve">   </v>
      </c>
      <c r="V34" s="4" t="str">
        <f t="shared" si="11"/>
        <v>m,</v>
      </c>
      <c r="W34" s="2" t="str">
        <f t="shared" si="15"/>
        <v xml:space="preserve">      </v>
      </c>
      <c r="X34" s="5" t="str">
        <f t="shared" si="12"/>
        <v>' Data to log about  DistReal m  ';</v>
      </c>
      <c r="Y34" s="12"/>
      <c r="Z34" s="3">
        <v>0.2</v>
      </c>
      <c r="AA34" s="3">
        <v>0</v>
      </c>
      <c r="AB34" s="3">
        <v>200</v>
      </c>
      <c r="AC34" s="8"/>
      <c r="AE34" s="3">
        <v>1000</v>
      </c>
      <c r="AF34" s="3">
        <v>10</v>
      </c>
    </row>
    <row r="35" spans="2:32" x14ac:dyDescent="0.3">
      <c r="B35" s="443"/>
      <c r="C35" s="12" t="s">
        <v>2168</v>
      </c>
      <c r="D35" s="125" t="s">
        <v>2222</v>
      </c>
      <c r="E35" s="7" t="s">
        <v>421</v>
      </c>
      <c r="F35" s="10" t="s">
        <v>1776</v>
      </c>
      <c r="H35" s="3">
        <v>0</v>
      </c>
      <c r="I35" s="8"/>
      <c r="J35" s="29">
        <v>-10</v>
      </c>
      <c r="K35" s="29">
        <v>245</v>
      </c>
      <c r="L35" s="30" t="s">
        <v>1791</v>
      </c>
      <c r="N35" s="10" t="s">
        <v>19</v>
      </c>
      <c r="O35" s="2" t="str">
        <f t="shared" si="9"/>
        <v>'DtLogAccLeadSpeedReal_kmh',</v>
      </c>
      <c r="P35" s="2" t="str">
        <f t="shared" si="13"/>
        <v xml:space="preserve">   </v>
      </c>
      <c r="Q35" s="2" t="str">
        <f t="shared" si="7"/>
        <v>'single',</v>
      </c>
      <c r="R35" s="2" t="str">
        <f t="shared" si="1"/>
        <v>0,</v>
      </c>
      <c r="S35" s="2"/>
      <c r="T35" s="2" t="str">
        <f t="shared" si="10"/>
        <v>[-10, 245],</v>
      </c>
      <c r="U35" s="2" t="str">
        <f t="shared" si="14"/>
        <v xml:space="preserve"> </v>
      </c>
      <c r="V35" s="4" t="str">
        <f t="shared" si="11"/>
        <v>m*s^2,</v>
      </c>
      <c r="W35" s="2" t="str">
        <f t="shared" si="15"/>
        <v xml:space="preserve">  </v>
      </c>
      <c r="X35" s="5" t="str">
        <f t="shared" si="12"/>
        <v>' Data to log about Speed leader kmh ';</v>
      </c>
      <c r="Y35" s="12"/>
      <c r="Z35" s="3">
        <v>1</v>
      </c>
      <c r="AA35" s="8">
        <v>-10</v>
      </c>
      <c r="AB35" s="8">
        <v>245</v>
      </c>
      <c r="AC35" s="8"/>
      <c r="AE35" s="3">
        <v>255</v>
      </c>
      <c r="AF35" s="3">
        <v>8</v>
      </c>
    </row>
    <row r="36" spans="2:32" x14ac:dyDescent="0.3">
      <c r="B36" s="443"/>
      <c r="C36" s="12" t="s">
        <v>2169</v>
      </c>
      <c r="D36" s="125" t="s">
        <v>2223</v>
      </c>
      <c r="E36" s="7" t="s">
        <v>420</v>
      </c>
      <c r="F36" s="10" t="s">
        <v>1776</v>
      </c>
      <c r="H36" s="3">
        <v>0</v>
      </c>
      <c r="I36" s="8"/>
      <c r="J36" s="29">
        <v>-10</v>
      </c>
      <c r="K36" s="29">
        <v>5</v>
      </c>
      <c r="L36" s="30" t="s">
        <v>1791</v>
      </c>
      <c r="N36" s="10" t="s">
        <v>19</v>
      </c>
      <c r="O36" s="2" t="str">
        <f t="shared" si="9"/>
        <v>'DtLogAccLeadAccelReal',</v>
      </c>
      <c r="P36" s="2" t="str">
        <f t="shared" si="13"/>
        <v xml:space="preserve">       </v>
      </c>
      <c r="Q36" s="2" t="str">
        <f t="shared" si="7"/>
        <v>'single',</v>
      </c>
      <c r="R36" s="2" t="str">
        <f t="shared" si="1"/>
        <v>0,</v>
      </c>
      <c r="S36" s="2"/>
      <c r="T36" s="2" t="str">
        <f t="shared" si="10"/>
        <v>[-10, 5],</v>
      </c>
      <c r="U36" s="2" t="str">
        <f t="shared" si="14"/>
        <v xml:space="preserve">   </v>
      </c>
      <c r="V36" s="4" t="str">
        <f t="shared" si="11"/>
        <v>m*s^2,</v>
      </c>
      <c r="W36" s="2" t="str">
        <f t="shared" si="15"/>
        <v xml:space="preserve">  </v>
      </c>
      <c r="X36" s="5" t="str">
        <f t="shared" si="12"/>
        <v>' Data to log about Accel leader ';</v>
      </c>
      <c r="Y36" s="12"/>
      <c r="Z36" s="8">
        <v>0.1</v>
      </c>
      <c r="AA36" s="8">
        <v>-6</v>
      </c>
      <c r="AB36" s="8">
        <v>5</v>
      </c>
      <c r="AC36" s="8"/>
      <c r="AE36" s="3">
        <v>110</v>
      </c>
      <c r="AF36" s="3">
        <v>7</v>
      </c>
    </row>
    <row r="37" spans="2:32" x14ac:dyDescent="0.3">
      <c r="B37" s="443"/>
      <c r="C37" s="12" t="s">
        <v>2170</v>
      </c>
      <c r="D37" s="125" t="s">
        <v>2224</v>
      </c>
      <c r="E37" s="7" t="s">
        <v>85</v>
      </c>
      <c r="F37" s="10" t="s">
        <v>1775</v>
      </c>
      <c r="H37" s="3">
        <v>0</v>
      </c>
      <c r="I37" s="8"/>
      <c r="J37" s="29">
        <v>0</v>
      </c>
      <c r="K37" s="29">
        <v>255</v>
      </c>
      <c r="L37" s="29" t="s">
        <v>1777</v>
      </c>
      <c r="N37" s="10" t="s">
        <v>19</v>
      </c>
      <c r="O37" s="2" t="str">
        <f t="shared" si="9"/>
        <v>'DtLogAccLogicTrans',</v>
      </c>
      <c r="P37" s="2" t="str">
        <f t="shared" si="13"/>
        <v xml:space="preserve">          </v>
      </c>
      <c r="Q37" s="2" t="str">
        <f t="shared" si="7"/>
        <v>'uint8',</v>
      </c>
      <c r="R37" s="2" t="str">
        <f t="shared" si="1"/>
        <v>0,</v>
      </c>
      <c r="S37" s="2"/>
      <c r="T37" s="2" t="str">
        <f t="shared" si="10"/>
        <v>[0, 255],</v>
      </c>
      <c r="U37" s="2" t="str">
        <f t="shared" si="14"/>
        <v xml:space="preserve">   </v>
      </c>
      <c r="V37" s="4" t="str">
        <f t="shared" si="11"/>
        <v>-,</v>
      </c>
      <c r="W37" s="2" t="str">
        <f t="shared" si="15"/>
        <v xml:space="preserve">      </v>
      </c>
      <c r="X37" s="5" t="str">
        <f t="shared" si="12"/>
        <v>' Data to log about SpeedIC_ ';</v>
      </c>
      <c r="Y37" s="12"/>
      <c r="Z37" s="8">
        <v>1</v>
      </c>
      <c r="AA37" s="8">
        <v>0</v>
      </c>
      <c r="AB37" s="8">
        <v>255</v>
      </c>
      <c r="AC37" s="8"/>
      <c r="AE37" s="3">
        <v>255</v>
      </c>
      <c r="AF37" s="3">
        <v>8</v>
      </c>
    </row>
    <row r="38" spans="2:32" x14ac:dyDescent="0.3">
      <c r="B38" s="443"/>
      <c r="C38" s="12" t="s">
        <v>2171</v>
      </c>
      <c r="D38" s="125" t="s">
        <v>2225</v>
      </c>
      <c r="E38" s="7" t="s">
        <v>86</v>
      </c>
      <c r="F38" s="10" t="s">
        <v>1775</v>
      </c>
      <c r="H38" s="3">
        <v>0</v>
      </c>
      <c r="I38" s="8"/>
      <c r="J38" s="29">
        <v>0</v>
      </c>
      <c r="K38" s="29">
        <v>127</v>
      </c>
      <c r="L38" s="29" t="s">
        <v>1777</v>
      </c>
      <c r="N38" s="10" t="s">
        <v>19</v>
      </c>
      <c r="O38" s="2" t="str">
        <f t="shared" si="9"/>
        <v>'DtLogAccSolverTrans',</v>
      </c>
      <c r="P38" s="2" t="str">
        <f t="shared" si="13"/>
        <v xml:space="preserve">         </v>
      </c>
      <c r="Q38" s="2" t="str">
        <f t="shared" si="7"/>
        <v>'uint8',</v>
      </c>
      <c r="R38" s="2" t="str">
        <f t="shared" si="1"/>
        <v>0,</v>
      </c>
      <c r="S38" s="2"/>
      <c r="T38" s="2" t="str">
        <f t="shared" si="10"/>
        <v>[0, 127],</v>
      </c>
      <c r="U38" s="2" t="str">
        <f>REPT(" ", (12-LEN(T38)))</f>
        <v xml:space="preserve">   </v>
      </c>
      <c r="V38" s="4" t="str">
        <f t="shared" si="11"/>
        <v>-,</v>
      </c>
      <c r="W38" s="2" t="str">
        <f>REPT(" ", (8-LEN(V38)))</f>
        <v xml:space="preserve">      </v>
      </c>
      <c r="X38" s="5" t="str">
        <f t="shared" si="12"/>
        <v>' Data to log about SpeedESP ';</v>
      </c>
      <c r="Y38" s="12"/>
      <c r="Z38" s="8">
        <v>1</v>
      </c>
      <c r="AA38" s="8">
        <v>0</v>
      </c>
      <c r="AB38" s="8">
        <v>127</v>
      </c>
      <c r="AC38" s="8"/>
      <c r="AE38" s="3">
        <v>127</v>
      </c>
      <c r="AF38" s="3">
        <v>7</v>
      </c>
    </row>
    <row r="39" spans="2:32" x14ac:dyDescent="0.3">
      <c r="B39" s="443"/>
      <c r="C39" s="12" t="s">
        <v>2172</v>
      </c>
      <c r="D39" s="125" t="s">
        <v>2226</v>
      </c>
      <c r="E39" s="7" t="s">
        <v>432</v>
      </c>
      <c r="F39" s="10" t="s">
        <v>1775</v>
      </c>
      <c r="H39" s="3">
        <v>0</v>
      </c>
      <c r="I39" s="8"/>
      <c r="J39" s="29">
        <v>0</v>
      </c>
      <c r="K39" s="29">
        <v>31</v>
      </c>
      <c r="L39" s="29" t="s">
        <v>1777</v>
      </c>
      <c r="N39" s="10" t="s">
        <v>19</v>
      </c>
      <c r="O39" s="1" t="str">
        <f t="shared" si="9"/>
        <v>'DtLogAccVlcTrans',</v>
      </c>
      <c r="P39" s="1" t="str">
        <f t="shared" si="13"/>
        <v xml:space="preserve">            </v>
      </c>
      <c r="Q39" s="2" t="str">
        <f t="shared" si="7"/>
        <v>'uint8',</v>
      </c>
      <c r="R39" s="2" t="str">
        <f t="shared" si="1"/>
        <v>0,</v>
      </c>
      <c r="S39" s="2"/>
      <c r="T39" s="2" t="str">
        <f t="shared" si="10"/>
        <v>[0, 31],</v>
      </c>
      <c r="U39" s="2" t="str">
        <f>REPT(" ", (12-LEN(T39)))</f>
        <v xml:space="preserve">    </v>
      </c>
      <c r="V39" s="4" t="str">
        <f t="shared" si="11"/>
        <v>-,</v>
      </c>
      <c r="W39" s="2" t="str">
        <f>REPT(" ", (8-LEN(V39)))</f>
        <v xml:space="preserve">      </v>
      </c>
      <c r="X39" s="5" t="str">
        <f t="shared" si="12"/>
        <v>' Data to log about VLC State ';</v>
      </c>
      <c r="Y39" s="12"/>
      <c r="Z39" s="8">
        <v>1</v>
      </c>
      <c r="AA39" s="8">
        <v>0</v>
      </c>
      <c r="AB39" s="8">
        <v>31</v>
      </c>
      <c r="AE39" s="3">
        <v>31</v>
      </c>
      <c r="AF39" s="3">
        <v>5</v>
      </c>
    </row>
    <row r="40" spans="2:32" x14ac:dyDescent="0.3">
      <c r="B40" s="443"/>
      <c r="C40" s="12" t="s">
        <v>2173</v>
      </c>
      <c r="D40" s="246" t="s">
        <v>2227</v>
      </c>
      <c r="E40" s="7" t="s">
        <v>87</v>
      </c>
      <c r="F40" s="10" t="s">
        <v>1775</v>
      </c>
      <c r="H40" s="3">
        <v>0</v>
      </c>
      <c r="I40" s="8"/>
      <c r="J40" s="29">
        <v>0</v>
      </c>
      <c r="K40" s="29">
        <v>1</v>
      </c>
      <c r="L40" s="29" t="s">
        <v>1777</v>
      </c>
      <c r="N40" s="10" t="s">
        <v>19</v>
      </c>
      <c r="O40" s="2" t="str">
        <f t="shared" si="9"/>
        <v>'DtLogAccErrFlag',</v>
      </c>
      <c r="P40" s="2" t="str">
        <f t="shared" si="13"/>
        <v xml:space="preserve">             </v>
      </c>
      <c r="Q40" s="2" t="str">
        <f t="shared" si="7"/>
        <v>'uint8',</v>
      </c>
      <c r="R40" s="2" t="str">
        <f t="shared" si="1"/>
        <v>0,</v>
      </c>
      <c r="S40" s="2"/>
      <c r="T40" s="2" t="str">
        <f t="shared" si="10"/>
        <v>[0, 1],</v>
      </c>
      <c r="U40" s="2" t="str">
        <f t="shared" si="14"/>
        <v xml:space="preserve">     </v>
      </c>
      <c r="V40" s="4" t="str">
        <f t="shared" si="11"/>
        <v>-,</v>
      </c>
      <c r="W40" s="2" t="str">
        <f t="shared" si="15"/>
        <v xml:space="preserve">      </v>
      </c>
      <c r="X40" s="5" t="str">
        <f t="shared" si="12"/>
        <v>' Data to log about LeadSpeedReal  ';</v>
      </c>
      <c r="Y40" s="12"/>
      <c r="Z40" s="8">
        <v>1</v>
      </c>
      <c r="AA40" s="3">
        <v>0</v>
      </c>
      <c r="AB40" s="3">
        <v>1</v>
      </c>
      <c r="AE40" s="3">
        <v>1</v>
      </c>
      <c r="AF40" s="3">
        <v>1</v>
      </c>
    </row>
    <row r="41" spans="2:32" x14ac:dyDescent="0.3">
      <c r="B41" s="443"/>
      <c r="C41" s="12" t="s">
        <v>2174</v>
      </c>
      <c r="D41" s="125" t="s">
        <v>2228</v>
      </c>
      <c r="E41" s="7" t="s">
        <v>88</v>
      </c>
      <c r="F41" s="10" t="s">
        <v>1775</v>
      </c>
      <c r="H41" s="3">
        <v>0</v>
      </c>
      <c r="I41" s="8"/>
      <c r="J41" s="29">
        <v>0</v>
      </c>
      <c r="K41" s="29">
        <v>31</v>
      </c>
      <c r="L41" s="29" t="s">
        <v>1777</v>
      </c>
      <c r="N41" s="10" t="s">
        <v>19</v>
      </c>
      <c r="O41" s="2" t="str">
        <f t="shared" si="9"/>
        <v>'DtLogAccErrCode',</v>
      </c>
      <c r="P41" s="2" t="str">
        <f t="shared" si="13"/>
        <v xml:space="preserve">             </v>
      </c>
      <c r="Q41" s="2" t="str">
        <f t="shared" si="7"/>
        <v>'uint8',</v>
      </c>
      <c r="R41" s="2" t="str">
        <f t="shared" si="1"/>
        <v>0,</v>
      </c>
      <c r="S41" s="2"/>
      <c r="T41" s="2" t="str">
        <f t="shared" si="10"/>
        <v>[0, 31],</v>
      </c>
      <c r="U41" s="2" t="str">
        <f t="shared" si="14"/>
        <v xml:space="preserve">    </v>
      </c>
      <c r="V41" s="4" t="str">
        <f t="shared" si="11"/>
        <v>-,</v>
      </c>
      <c r="W41" s="2" t="str">
        <f t="shared" si="15"/>
        <v xml:space="preserve">      </v>
      </c>
      <c r="X41" s="5" t="str">
        <f t="shared" si="12"/>
        <v>' Data to log about LeadAccelReal ';</v>
      </c>
      <c r="Y41" s="12"/>
      <c r="Z41" s="8">
        <v>1</v>
      </c>
      <c r="AA41" s="3">
        <v>0</v>
      </c>
      <c r="AB41" s="3">
        <v>31</v>
      </c>
      <c r="AE41" s="3">
        <v>31</v>
      </c>
      <c r="AF41" s="3">
        <v>5</v>
      </c>
    </row>
    <row r="42" spans="2:32" s="8" customFormat="1" x14ac:dyDescent="0.3">
      <c r="B42" s="115"/>
      <c r="C42" s="12"/>
      <c r="D42" s="125"/>
      <c r="E42" s="7"/>
      <c r="F42" s="1"/>
      <c r="J42" s="115"/>
      <c r="K42" s="115"/>
      <c r="L42" s="116"/>
      <c r="O42" s="1" t="str">
        <f>"    %"&amp;B43</f>
        <v xml:space="preserve">    %TestData_AEB</v>
      </c>
      <c r="P42" s="1"/>
      <c r="Q42" s="2"/>
      <c r="R42" s="1"/>
      <c r="S42" s="1"/>
      <c r="T42" s="1"/>
      <c r="U42" s="1"/>
      <c r="V42" s="1"/>
      <c r="W42" s="1"/>
      <c r="X42" s="1"/>
      <c r="AF42" s="8">
        <v>64</v>
      </c>
    </row>
    <row r="43" spans="2:32" x14ac:dyDescent="0.3">
      <c r="B43" s="443" t="s">
        <v>423</v>
      </c>
      <c r="C43" s="12" t="s">
        <v>2175</v>
      </c>
      <c r="D43" s="125" t="s">
        <v>2229</v>
      </c>
      <c r="E43" s="7" t="s">
        <v>19</v>
      </c>
      <c r="F43" s="10" t="s">
        <v>1775</v>
      </c>
      <c r="H43" s="3">
        <v>0</v>
      </c>
      <c r="I43" s="8"/>
      <c r="J43" s="29">
        <v>0</v>
      </c>
      <c r="K43" s="29">
        <v>15</v>
      </c>
      <c r="L43" s="29" t="s">
        <v>1777</v>
      </c>
      <c r="N43" s="10" t="s">
        <v>19</v>
      </c>
      <c r="O43" s="2" t="str">
        <f t="shared" ref="O43:O50" si="16">"'"&amp;C43&amp;"'"&amp;","</f>
        <v>'DtLogAebTargetDetect',</v>
      </c>
      <c r="P43" s="2" t="str">
        <f t="shared" si="13"/>
        <v xml:space="preserve">        </v>
      </c>
      <c r="Q43" s="2" t="str">
        <f t="shared" si="7"/>
        <v>'uint8',</v>
      </c>
      <c r="R43" s="2" t="str">
        <f t="shared" si="1"/>
        <v>0,</v>
      </c>
      <c r="S43" s="2"/>
      <c r="T43" s="2" t="str">
        <f t="shared" ref="T43:T50" si="17">"["&amp;J43&amp;", "&amp;LEFT(K43,7)&amp;"]"&amp;","</f>
        <v>[0, 15],</v>
      </c>
      <c r="U43" s="2" t="str">
        <f t="shared" si="14"/>
        <v xml:space="preserve">    </v>
      </c>
      <c r="V43" s="4" t="str">
        <f t="shared" ref="V43:V50" si="18">IF(L43="[]","''",(IF(L43="'-'","''",L43)))&amp;","</f>
        <v>-,</v>
      </c>
      <c r="W43" s="2" t="str">
        <f t="shared" si="15"/>
        <v xml:space="preserve">      </v>
      </c>
      <c r="X43" s="5" t="str">
        <f t="shared" ref="X43:X50" si="19">"'"&amp;IF(E43="[]","-"," "&amp;(CLEAN(E43))&amp;" ")&amp;"'"&amp;";"</f>
        <v>'-';</v>
      </c>
      <c r="Y43" s="12"/>
      <c r="Z43" s="8">
        <v>1</v>
      </c>
      <c r="AA43" s="8">
        <v>0</v>
      </c>
      <c r="AB43" s="8">
        <v>15</v>
      </c>
      <c r="AE43" s="3">
        <v>15</v>
      </c>
      <c r="AF43" s="3">
        <v>4</v>
      </c>
    </row>
    <row r="44" spans="2:32" x14ac:dyDescent="0.3">
      <c r="B44" s="443"/>
      <c r="C44" s="12" t="s">
        <v>2176</v>
      </c>
      <c r="D44" s="125" t="s">
        <v>2230</v>
      </c>
      <c r="E44" s="7" t="s">
        <v>19</v>
      </c>
      <c r="F44" s="10" t="s">
        <v>1776</v>
      </c>
      <c r="H44" s="3">
        <v>0</v>
      </c>
      <c r="I44" s="8"/>
      <c r="J44" s="29">
        <v>0</v>
      </c>
      <c r="K44" s="29">
        <v>200</v>
      </c>
      <c r="L44" s="30" t="s">
        <v>1788</v>
      </c>
      <c r="N44" s="10" t="s">
        <v>19</v>
      </c>
      <c r="O44" s="2" t="str">
        <f t="shared" si="16"/>
        <v>'DtLogAebDistRealm',</v>
      </c>
      <c r="P44" s="2" t="str">
        <f t="shared" si="13"/>
        <v xml:space="preserve">           </v>
      </c>
      <c r="Q44" s="2" t="str">
        <f t="shared" si="7"/>
        <v>'single',</v>
      </c>
      <c r="R44" s="2" t="str">
        <f t="shared" si="1"/>
        <v>0,</v>
      </c>
      <c r="S44" s="2"/>
      <c r="T44" s="2" t="str">
        <f t="shared" si="17"/>
        <v>[0, 200],</v>
      </c>
      <c r="U44" s="2" t="str">
        <f t="shared" si="14"/>
        <v xml:space="preserve">   </v>
      </c>
      <c r="V44" s="4" t="str">
        <f t="shared" si="18"/>
        <v>m,</v>
      </c>
      <c r="W44" s="2" t="str">
        <f t="shared" si="15"/>
        <v xml:space="preserve">      </v>
      </c>
      <c r="X44" s="5" t="str">
        <f t="shared" si="19"/>
        <v>'-';</v>
      </c>
      <c r="Y44" s="12"/>
      <c r="Z44" s="8">
        <v>0.2</v>
      </c>
      <c r="AA44" s="8">
        <v>0</v>
      </c>
      <c r="AB44" s="8">
        <v>200</v>
      </c>
      <c r="AE44" s="3">
        <v>1000</v>
      </c>
      <c r="AF44" s="3">
        <v>10</v>
      </c>
    </row>
    <row r="45" spans="2:32" x14ac:dyDescent="0.3">
      <c r="B45" s="443"/>
      <c r="C45" s="12" t="s">
        <v>2177</v>
      </c>
      <c r="D45" s="125" t="s">
        <v>2231</v>
      </c>
      <c r="E45" s="7" t="s">
        <v>19</v>
      </c>
      <c r="F45" s="10" t="s">
        <v>1776</v>
      </c>
      <c r="H45" s="3">
        <v>0</v>
      </c>
      <c r="I45" s="8"/>
      <c r="J45" s="29">
        <v>-10</v>
      </c>
      <c r="K45" s="29">
        <v>245</v>
      </c>
      <c r="L45" s="30" t="s">
        <v>1792</v>
      </c>
      <c r="N45" s="10" t="s">
        <v>19</v>
      </c>
      <c r="O45" s="2" t="str">
        <f t="shared" si="16"/>
        <v>'DtLogAebLeadSpeedRealKmh',</v>
      </c>
      <c r="P45" s="2" t="str">
        <f t="shared" si="13"/>
        <v xml:space="preserve">    </v>
      </c>
      <c r="Q45" s="2" t="str">
        <f t="shared" si="7"/>
        <v>'single',</v>
      </c>
      <c r="R45" s="2" t="str">
        <f t="shared" si="1"/>
        <v>0,</v>
      </c>
      <c r="S45" s="2"/>
      <c r="T45" s="2" t="str">
        <f t="shared" si="17"/>
        <v>[-10, 245],</v>
      </c>
      <c r="U45" s="2" t="str">
        <f t="shared" si="14"/>
        <v xml:space="preserve"> </v>
      </c>
      <c r="V45" s="4" t="str">
        <f t="shared" si="18"/>
        <v>kmh,</v>
      </c>
      <c r="W45" s="2" t="str">
        <f t="shared" si="15"/>
        <v xml:space="preserve">    </v>
      </c>
      <c r="X45" s="5" t="str">
        <f t="shared" si="19"/>
        <v>'-';</v>
      </c>
      <c r="Y45" s="12"/>
      <c r="Z45" s="8">
        <v>1</v>
      </c>
      <c r="AA45" s="8">
        <v>-10</v>
      </c>
      <c r="AB45" s="8">
        <v>245</v>
      </c>
      <c r="AE45" s="3">
        <v>255</v>
      </c>
      <c r="AF45" s="3">
        <v>8</v>
      </c>
    </row>
    <row r="46" spans="2:32" x14ac:dyDescent="0.3">
      <c r="B46" s="443"/>
      <c r="C46" s="12" t="s">
        <v>2178</v>
      </c>
      <c r="D46" s="125" t="s">
        <v>2232</v>
      </c>
      <c r="E46" s="7" t="s">
        <v>19</v>
      </c>
      <c r="F46" s="10" t="s">
        <v>1776</v>
      </c>
      <c r="H46" s="3">
        <v>0</v>
      </c>
      <c r="I46" s="8"/>
      <c r="J46" s="29">
        <v>-6</v>
      </c>
      <c r="K46" s="29">
        <v>5</v>
      </c>
      <c r="L46" s="30" t="s">
        <v>1791</v>
      </c>
      <c r="N46" s="10" t="s">
        <v>19</v>
      </c>
      <c r="O46" s="2" t="str">
        <f t="shared" si="16"/>
        <v>'DtLogAebLeadAccelReal',</v>
      </c>
      <c r="P46" s="2" t="str">
        <f t="shared" si="13"/>
        <v xml:space="preserve">       </v>
      </c>
      <c r="Q46" s="2" t="str">
        <f t="shared" si="7"/>
        <v>'single',</v>
      </c>
      <c r="R46" s="2" t="str">
        <f t="shared" si="1"/>
        <v>0,</v>
      </c>
      <c r="S46" s="2"/>
      <c r="T46" s="2" t="str">
        <f t="shared" si="17"/>
        <v>[-6, 5],</v>
      </c>
      <c r="U46" s="2" t="str">
        <f t="shared" si="14"/>
        <v xml:space="preserve">    </v>
      </c>
      <c r="V46" s="4" t="str">
        <f t="shared" si="18"/>
        <v>m*s^2,</v>
      </c>
      <c r="W46" s="2" t="str">
        <f t="shared" si="15"/>
        <v xml:space="preserve">  </v>
      </c>
      <c r="X46" s="5" t="str">
        <f t="shared" si="19"/>
        <v>'-';</v>
      </c>
      <c r="Y46" s="12"/>
      <c r="Z46" s="8">
        <v>0.1</v>
      </c>
      <c r="AA46" s="8">
        <v>-6</v>
      </c>
      <c r="AB46" s="8">
        <v>5</v>
      </c>
      <c r="AE46" s="3">
        <v>110</v>
      </c>
      <c r="AF46" s="3">
        <v>7</v>
      </c>
    </row>
    <row r="47" spans="2:32" x14ac:dyDescent="0.3">
      <c r="B47" s="443"/>
      <c r="C47" s="12" t="s">
        <v>2179</v>
      </c>
      <c r="D47" s="125" t="s">
        <v>2233</v>
      </c>
      <c r="E47" s="7" t="s">
        <v>19</v>
      </c>
      <c r="F47" s="10" t="s">
        <v>1775</v>
      </c>
      <c r="H47" s="3">
        <v>0</v>
      </c>
      <c r="I47" s="8"/>
      <c r="J47" s="29">
        <v>0</v>
      </c>
      <c r="K47" s="29">
        <v>127</v>
      </c>
      <c r="L47" s="29" t="s">
        <v>1777</v>
      </c>
      <c r="N47" s="10" t="s">
        <v>19</v>
      </c>
      <c r="O47" s="2" t="str">
        <f t="shared" si="16"/>
        <v>'DtLogAebLogicTrans',</v>
      </c>
      <c r="P47" s="2" t="str">
        <f t="shared" si="13"/>
        <v xml:space="preserve">          </v>
      </c>
      <c r="Q47" s="2" t="str">
        <f t="shared" si="7"/>
        <v>'uint8',</v>
      </c>
      <c r="R47" s="2" t="str">
        <f t="shared" si="1"/>
        <v>0,</v>
      </c>
      <c r="S47" s="2"/>
      <c r="T47" s="2" t="str">
        <f t="shared" si="17"/>
        <v>[0, 127],</v>
      </c>
      <c r="U47" s="2" t="str">
        <f t="shared" si="14"/>
        <v xml:space="preserve">   </v>
      </c>
      <c r="V47" s="4" t="str">
        <f t="shared" si="18"/>
        <v>-,</v>
      </c>
      <c r="W47" s="2" t="str">
        <f t="shared" si="15"/>
        <v xml:space="preserve">      </v>
      </c>
      <c r="X47" s="5" t="str">
        <f t="shared" si="19"/>
        <v>'-';</v>
      </c>
      <c r="Y47" s="12"/>
      <c r="Z47" s="8">
        <v>1</v>
      </c>
      <c r="AA47" s="8">
        <v>0</v>
      </c>
      <c r="AB47" s="8">
        <v>127</v>
      </c>
      <c r="AE47" s="3">
        <v>127</v>
      </c>
      <c r="AF47" s="3">
        <v>7</v>
      </c>
    </row>
    <row r="48" spans="2:32" x14ac:dyDescent="0.3">
      <c r="B48" s="443"/>
      <c r="C48" s="12" t="s">
        <v>2180</v>
      </c>
      <c r="D48" s="125" t="s">
        <v>2234</v>
      </c>
      <c r="E48" s="7" t="s">
        <v>19</v>
      </c>
      <c r="F48" s="10" t="s">
        <v>1775</v>
      </c>
      <c r="H48" s="3">
        <v>0</v>
      </c>
      <c r="I48" s="8"/>
      <c r="J48" s="29">
        <v>0</v>
      </c>
      <c r="K48" s="29">
        <v>127</v>
      </c>
      <c r="L48" s="29" t="s">
        <v>1777</v>
      </c>
      <c r="N48" s="10" t="s">
        <v>19</v>
      </c>
      <c r="O48" s="2" t="str">
        <f t="shared" si="16"/>
        <v>'DtLogAebSolverTrans',</v>
      </c>
      <c r="P48" s="2" t="str">
        <f t="shared" si="13"/>
        <v xml:space="preserve">         </v>
      </c>
      <c r="Q48" s="2" t="str">
        <f t="shared" si="7"/>
        <v>'uint8',</v>
      </c>
      <c r="R48" s="2" t="str">
        <f t="shared" si="1"/>
        <v>0,</v>
      </c>
      <c r="S48" s="2"/>
      <c r="T48" s="2" t="str">
        <f t="shared" si="17"/>
        <v>[0, 127],</v>
      </c>
      <c r="U48" s="2" t="str">
        <f t="shared" si="14"/>
        <v xml:space="preserve">   </v>
      </c>
      <c r="V48" s="4" t="str">
        <f t="shared" si="18"/>
        <v>-,</v>
      </c>
      <c r="W48" s="2" t="str">
        <f t="shared" si="15"/>
        <v xml:space="preserve">      </v>
      </c>
      <c r="X48" s="5" t="str">
        <f t="shared" si="19"/>
        <v>'-';</v>
      </c>
      <c r="Y48" s="12"/>
      <c r="Z48" s="8">
        <v>1</v>
      </c>
      <c r="AA48" s="8">
        <v>0</v>
      </c>
      <c r="AB48" s="8">
        <v>127</v>
      </c>
      <c r="AE48" s="3">
        <v>127</v>
      </c>
      <c r="AF48" s="3">
        <v>7</v>
      </c>
    </row>
    <row r="49" spans="2:32" x14ac:dyDescent="0.3">
      <c r="B49" s="443"/>
      <c r="C49" s="12" t="s">
        <v>2181</v>
      </c>
      <c r="D49" s="125" t="s">
        <v>2235</v>
      </c>
      <c r="E49" s="7" t="s">
        <v>19</v>
      </c>
      <c r="F49" s="10" t="s">
        <v>1775</v>
      </c>
      <c r="H49" s="3">
        <v>0</v>
      </c>
      <c r="I49" s="8"/>
      <c r="J49" s="29">
        <v>0</v>
      </c>
      <c r="K49" s="29">
        <v>255</v>
      </c>
      <c r="L49" s="29" t="s">
        <v>1777</v>
      </c>
      <c r="N49" s="10" t="s">
        <v>19</v>
      </c>
      <c r="O49" s="2" t="str">
        <f t="shared" si="16"/>
        <v>'DtLogAebErrFlag',</v>
      </c>
      <c r="P49" s="2" t="str">
        <f t="shared" si="13"/>
        <v xml:space="preserve">             </v>
      </c>
      <c r="Q49" s="2" t="str">
        <f t="shared" si="7"/>
        <v>'uint8',</v>
      </c>
      <c r="R49" s="2" t="str">
        <f t="shared" si="1"/>
        <v>0,</v>
      </c>
      <c r="S49" s="2"/>
      <c r="T49" s="2" t="str">
        <f t="shared" si="17"/>
        <v>[0, 255],</v>
      </c>
      <c r="U49" s="2" t="str">
        <f t="shared" si="14"/>
        <v xml:space="preserve">   </v>
      </c>
      <c r="V49" s="4" t="str">
        <f t="shared" si="18"/>
        <v>-,</v>
      </c>
      <c r="W49" s="2" t="str">
        <f t="shared" si="15"/>
        <v xml:space="preserve">      </v>
      </c>
      <c r="X49" s="5" t="str">
        <f t="shared" si="19"/>
        <v>'-';</v>
      </c>
      <c r="Y49" s="12"/>
      <c r="Z49" s="8">
        <v>1</v>
      </c>
      <c r="AA49" s="8">
        <v>0</v>
      </c>
      <c r="AB49" s="8">
        <v>255</v>
      </c>
      <c r="AE49" s="3">
        <v>255</v>
      </c>
      <c r="AF49" s="3">
        <v>8</v>
      </c>
    </row>
    <row r="50" spans="2:32" x14ac:dyDescent="0.3">
      <c r="B50" s="443"/>
      <c r="C50" s="12" t="s">
        <v>2182</v>
      </c>
      <c r="D50" s="125" t="s">
        <v>2236</v>
      </c>
      <c r="E50" s="7" t="s">
        <v>19</v>
      </c>
      <c r="F50" s="10" t="s">
        <v>1775</v>
      </c>
      <c r="H50" s="3">
        <v>0</v>
      </c>
      <c r="I50" s="8"/>
      <c r="J50" s="29">
        <v>0</v>
      </c>
      <c r="K50" s="29">
        <v>31</v>
      </c>
      <c r="L50" s="29" t="s">
        <v>1777</v>
      </c>
      <c r="N50" s="10" t="s">
        <v>19</v>
      </c>
      <c r="O50" s="2" t="str">
        <f t="shared" si="16"/>
        <v>'DtLogAebErrCode',</v>
      </c>
      <c r="P50" s="2" t="str">
        <f t="shared" si="13"/>
        <v xml:space="preserve">             </v>
      </c>
      <c r="Q50" s="2" t="str">
        <f t="shared" si="7"/>
        <v>'uint8',</v>
      </c>
      <c r="R50" s="2" t="str">
        <f t="shared" si="1"/>
        <v>0,</v>
      </c>
      <c r="S50" s="2"/>
      <c r="T50" s="2" t="str">
        <f t="shared" si="17"/>
        <v>[0, 31],</v>
      </c>
      <c r="U50" s="2" t="str">
        <f t="shared" si="14"/>
        <v xml:space="preserve">    </v>
      </c>
      <c r="V50" s="4" t="str">
        <f t="shared" si="18"/>
        <v>-,</v>
      </c>
      <c r="W50" s="2" t="str">
        <f t="shared" si="15"/>
        <v xml:space="preserve">      </v>
      </c>
      <c r="X50" s="5" t="str">
        <f t="shared" si="19"/>
        <v>'-';</v>
      </c>
      <c r="Y50" s="12"/>
      <c r="Z50" s="8">
        <v>1</v>
      </c>
      <c r="AA50" s="8">
        <v>0</v>
      </c>
      <c r="AB50" s="8">
        <v>31</v>
      </c>
      <c r="AE50" s="3">
        <v>31</v>
      </c>
      <c r="AF50" s="3">
        <v>5</v>
      </c>
    </row>
    <row r="51" spans="2:32" s="8" customFormat="1" x14ac:dyDescent="0.3">
      <c r="B51" s="115"/>
      <c r="D51" s="123"/>
      <c r="E51" s="7"/>
      <c r="F51" s="1"/>
      <c r="J51" s="115"/>
      <c r="K51" s="115"/>
      <c r="L51" s="115"/>
      <c r="O51" s="1" t="str">
        <f>"    %"&amp;B52</f>
        <v xml:space="preserve">    %TestData_FIU</v>
      </c>
      <c r="P51" s="2"/>
      <c r="Q51" s="2"/>
      <c r="R51" s="2"/>
      <c r="S51" s="2"/>
      <c r="T51" s="2"/>
      <c r="U51" s="2"/>
      <c r="V51" s="4"/>
      <c r="W51" s="2"/>
      <c r="X51" s="5"/>
      <c r="AF51" s="8">
        <v>56</v>
      </c>
    </row>
    <row r="52" spans="2:32" x14ac:dyDescent="0.3">
      <c r="B52" s="443" t="s">
        <v>424</v>
      </c>
      <c r="C52" s="12" t="s">
        <v>2183</v>
      </c>
      <c r="D52" s="125" t="s">
        <v>2237</v>
      </c>
      <c r="E52" s="7" t="s">
        <v>19</v>
      </c>
      <c r="F52" s="10" t="s">
        <v>1775</v>
      </c>
      <c r="H52" s="3">
        <v>0</v>
      </c>
      <c r="I52" s="8"/>
      <c r="J52" s="29">
        <v>0</v>
      </c>
      <c r="K52" s="29">
        <v>255</v>
      </c>
      <c r="L52" s="29" t="s">
        <v>1777</v>
      </c>
      <c r="N52" s="10" t="s">
        <v>19</v>
      </c>
      <c r="O52" s="2" t="str">
        <f>"'"&amp;C52&amp;"'"&amp;","</f>
        <v>'DtLogFiuLogicTrans',</v>
      </c>
      <c r="P52" s="2" t="str">
        <f t="shared" si="13"/>
        <v xml:space="preserve">          </v>
      </c>
      <c r="Q52" s="2" t="str">
        <f t="shared" si="7"/>
        <v>'uint8',</v>
      </c>
      <c r="R52" s="2" t="str">
        <f t="shared" si="1"/>
        <v>0,</v>
      </c>
      <c r="S52" s="2"/>
      <c r="T52" s="2" t="str">
        <f>"["&amp;J52&amp;", "&amp;LEFT(K52,7)&amp;"]"&amp;","</f>
        <v>[0, 255],</v>
      </c>
      <c r="U52" s="2" t="str">
        <f t="shared" si="14"/>
        <v xml:space="preserve">   </v>
      </c>
      <c r="V52" s="4" t="str">
        <f>IF(L52="[]","''",(IF(L52="'-'","''",L52)))&amp;","</f>
        <v>-,</v>
      </c>
      <c r="W52" s="2" t="str">
        <f t="shared" si="15"/>
        <v xml:space="preserve">      </v>
      </c>
      <c r="X52" s="5" t="str">
        <f>"'"&amp;IF(E52="[]","-"," "&amp;(CLEAN(E52))&amp;" ")&amp;"'"&amp;";"</f>
        <v>'-';</v>
      </c>
      <c r="Y52" s="12"/>
      <c r="Z52" s="8">
        <v>1</v>
      </c>
      <c r="AA52" s="8">
        <v>0</v>
      </c>
      <c r="AB52" s="8">
        <v>255</v>
      </c>
      <c r="AE52" s="3">
        <v>255</v>
      </c>
      <c r="AF52" s="3">
        <v>8</v>
      </c>
    </row>
    <row r="53" spans="2:32" x14ac:dyDescent="0.3">
      <c r="B53" s="443"/>
      <c r="C53" s="12" t="s">
        <v>2184</v>
      </c>
      <c r="D53" s="125" t="s">
        <v>2238</v>
      </c>
      <c r="E53" s="7" t="s">
        <v>19</v>
      </c>
      <c r="F53" s="10" t="s">
        <v>1775</v>
      </c>
      <c r="H53" s="3">
        <v>0</v>
      </c>
      <c r="I53" s="8"/>
      <c r="J53" s="29">
        <v>0</v>
      </c>
      <c r="K53" s="29">
        <v>255</v>
      </c>
      <c r="L53" s="29" t="s">
        <v>1777</v>
      </c>
      <c r="N53" s="10" t="s">
        <v>19</v>
      </c>
      <c r="O53" s="2" t="str">
        <f>"'"&amp;C53&amp;"'"&amp;","</f>
        <v>'DtLogFiuSolverTrans',</v>
      </c>
      <c r="P53" s="2" t="str">
        <f t="shared" si="13"/>
        <v xml:space="preserve">         </v>
      </c>
      <c r="Q53" s="2" t="str">
        <f t="shared" si="7"/>
        <v>'uint8',</v>
      </c>
      <c r="R53" s="2" t="str">
        <f t="shared" si="1"/>
        <v>0,</v>
      </c>
      <c r="S53" s="2"/>
      <c r="T53" s="2" t="str">
        <f>"["&amp;J53&amp;", "&amp;LEFT(K53,7)&amp;"]"&amp;","</f>
        <v>[0, 255],</v>
      </c>
      <c r="U53" s="2" t="str">
        <f t="shared" si="14"/>
        <v xml:space="preserve">   </v>
      </c>
      <c r="V53" s="4" t="str">
        <f>IF(L53="[]","''",(IF(L53="'-'","''",L53)))&amp;","</f>
        <v>-,</v>
      </c>
      <c r="W53" s="2" t="str">
        <f t="shared" si="15"/>
        <v xml:space="preserve">      </v>
      </c>
      <c r="X53" s="5" t="str">
        <f>"'"&amp;IF(E53="[]","-"," "&amp;(CLEAN(E53))&amp;" ")&amp;"'"&amp;";"</f>
        <v>'-';</v>
      </c>
      <c r="Y53" s="12"/>
      <c r="Z53" s="8">
        <v>1</v>
      </c>
      <c r="AA53" s="8">
        <v>0</v>
      </c>
      <c r="AB53" s="8">
        <v>255</v>
      </c>
      <c r="AE53" s="3">
        <v>255</v>
      </c>
      <c r="AF53" s="3">
        <v>8</v>
      </c>
    </row>
    <row r="54" spans="2:32" s="8" customFormat="1" x14ac:dyDescent="0.3">
      <c r="B54" s="115"/>
      <c r="C54" s="12"/>
      <c r="D54" s="125"/>
      <c r="E54" s="7"/>
      <c r="F54" s="1"/>
      <c r="J54" s="115"/>
      <c r="K54" s="115"/>
      <c r="L54" s="115"/>
      <c r="O54" s="2" t="str">
        <f>"    %"&amp;B55</f>
        <v xml:space="preserve">    %TestData_LKA</v>
      </c>
      <c r="P54" s="2"/>
      <c r="Q54" s="2"/>
      <c r="R54" s="2"/>
      <c r="S54" s="2"/>
      <c r="T54" s="2"/>
      <c r="U54" s="2"/>
      <c r="V54" s="4"/>
      <c r="W54" s="2"/>
      <c r="X54" s="5"/>
    </row>
    <row r="55" spans="2:32" x14ac:dyDescent="0.3">
      <c r="B55" s="443" t="s">
        <v>425</v>
      </c>
      <c r="C55" s="12" t="s">
        <v>2185</v>
      </c>
      <c r="D55" s="125" t="s">
        <v>2239</v>
      </c>
      <c r="E55" s="7" t="s">
        <v>19</v>
      </c>
      <c r="F55" s="14" t="s">
        <v>1776</v>
      </c>
      <c r="H55" s="3">
        <v>0</v>
      </c>
      <c r="I55" s="8"/>
      <c r="J55" s="29">
        <v>-180</v>
      </c>
      <c r="K55" s="29">
        <v>180</v>
      </c>
      <c r="L55" s="30" t="s">
        <v>1789</v>
      </c>
      <c r="N55" s="10" t="s">
        <v>19</v>
      </c>
      <c r="O55" s="2" t="str">
        <f>"'"&amp;C55&amp;"'"&amp;","</f>
        <v>'DtLogLkaTargetAngle',</v>
      </c>
      <c r="P55" s="2" t="str">
        <f t="shared" si="13"/>
        <v xml:space="preserve">         </v>
      </c>
      <c r="Q55" s="2" t="str">
        <f t="shared" si="7"/>
        <v>'single',</v>
      </c>
      <c r="R55" s="2" t="str">
        <f t="shared" si="1"/>
        <v>0,</v>
      </c>
      <c r="S55" s="2"/>
      <c r="T55" s="2" t="str">
        <f>"["&amp;J55&amp;", "&amp;LEFT(K55,7)&amp;"]"&amp;","</f>
        <v>[-180, 180],</v>
      </c>
      <c r="U55" s="2" t="str">
        <f t="shared" si="14"/>
        <v/>
      </c>
      <c r="V55" s="4" t="str">
        <f>IF(L55="[]","''",(IF(L55="'-'","''",L55)))&amp;","</f>
        <v>deg,</v>
      </c>
      <c r="W55" s="2" t="str">
        <f t="shared" si="15"/>
        <v xml:space="preserve">    </v>
      </c>
      <c r="X55" s="5" t="str">
        <f>"'"&amp;IF(E55="[]","-"," "&amp;(CLEAN(E55))&amp;" ")&amp;"'"&amp;";"</f>
        <v>'-';</v>
      </c>
      <c r="Y55" s="12"/>
      <c r="Z55" s="8">
        <v>1</v>
      </c>
      <c r="AA55" s="8">
        <v>-180</v>
      </c>
      <c r="AB55" s="3">
        <v>180</v>
      </c>
      <c r="AE55" s="3">
        <v>360</v>
      </c>
      <c r="AF55" s="3">
        <v>9</v>
      </c>
    </row>
    <row r="56" spans="2:32" x14ac:dyDescent="0.3">
      <c r="B56" s="443"/>
      <c r="C56" s="12" t="s">
        <v>2186</v>
      </c>
      <c r="D56" s="125" t="s">
        <v>2240</v>
      </c>
      <c r="E56" s="7" t="s">
        <v>19</v>
      </c>
      <c r="F56" s="14" t="s">
        <v>1775</v>
      </c>
      <c r="H56" s="3">
        <v>0</v>
      </c>
      <c r="I56" s="8"/>
      <c r="J56" s="29">
        <v>0</v>
      </c>
      <c r="K56" s="29">
        <v>255</v>
      </c>
      <c r="L56" s="30" t="s">
        <v>1789</v>
      </c>
      <c r="N56" s="10" t="s">
        <v>19</v>
      </c>
      <c r="O56" s="2" t="str">
        <f>"'"&amp;C56&amp;"'"&amp;","</f>
        <v>'DtLogLkaLogicTrans',</v>
      </c>
      <c r="P56" s="2" t="str">
        <f t="shared" si="13"/>
        <v xml:space="preserve">          </v>
      </c>
      <c r="Q56" s="2" t="str">
        <f t="shared" si="7"/>
        <v>'uint8',</v>
      </c>
      <c r="R56" s="2" t="str">
        <f t="shared" si="1"/>
        <v>0,</v>
      </c>
      <c r="S56" s="2"/>
      <c r="T56" s="2" t="str">
        <f>"["&amp;J56&amp;", "&amp;LEFT(K56,7)&amp;"]"&amp;","</f>
        <v>[0, 255],</v>
      </c>
      <c r="U56" s="2" t="str">
        <f t="shared" si="14"/>
        <v xml:space="preserve">   </v>
      </c>
      <c r="V56" s="4" t="str">
        <f>IF(L56="[]","''",(IF(L56="'-'","''",L56)))&amp;","</f>
        <v>deg,</v>
      </c>
      <c r="W56" s="2" t="str">
        <f t="shared" si="15"/>
        <v xml:space="preserve">    </v>
      </c>
      <c r="X56" s="5" t="str">
        <f>"'"&amp;IF(E56="[]","-"," "&amp;(CLEAN(E56))&amp;" ")&amp;"'"&amp;";"</f>
        <v>'-';</v>
      </c>
      <c r="Y56" s="12"/>
      <c r="Z56" s="8">
        <v>1</v>
      </c>
      <c r="AA56" s="3">
        <v>0</v>
      </c>
      <c r="AB56" s="8">
        <v>255</v>
      </c>
      <c r="AE56" s="3">
        <v>255</v>
      </c>
      <c r="AF56" s="3">
        <v>8</v>
      </c>
    </row>
    <row r="57" spans="2:32" x14ac:dyDescent="0.3">
      <c r="B57" s="443"/>
      <c r="C57" s="12" t="s">
        <v>2187</v>
      </c>
      <c r="D57" s="125" t="s">
        <v>2241</v>
      </c>
      <c r="E57" s="7" t="s">
        <v>19</v>
      </c>
      <c r="F57" s="10" t="s">
        <v>1775</v>
      </c>
      <c r="H57" s="3">
        <v>0</v>
      </c>
      <c r="I57" s="8"/>
      <c r="J57" s="29">
        <v>0</v>
      </c>
      <c r="K57" s="29">
        <v>255</v>
      </c>
      <c r="L57" s="29" t="s">
        <v>1777</v>
      </c>
      <c r="N57" s="10" t="s">
        <v>19</v>
      </c>
      <c r="O57" s="2" t="str">
        <f>"'"&amp;C57&amp;"'"&amp;","</f>
        <v>'DtLogLkaSolverTrans',</v>
      </c>
      <c r="P57" s="2" t="str">
        <f t="shared" si="13"/>
        <v xml:space="preserve">         </v>
      </c>
      <c r="Q57" s="2" t="str">
        <f t="shared" si="7"/>
        <v>'uint8',</v>
      </c>
      <c r="R57" s="2" t="str">
        <f t="shared" si="1"/>
        <v>0,</v>
      </c>
      <c r="S57" s="2"/>
      <c r="T57" s="2" t="str">
        <f>"["&amp;J57&amp;", "&amp;LEFT(K57,7)&amp;"]"&amp;","</f>
        <v>[0, 255],</v>
      </c>
      <c r="U57" s="2" t="str">
        <f t="shared" si="14"/>
        <v xml:space="preserve">   </v>
      </c>
      <c r="V57" s="4" t="str">
        <f>IF(L57="[]","''",(IF(L57="'-'","''",L57)))&amp;","</f>
        <v>-,</v>
      </c>
      <c r="W57" s="2" t="str">
        <f t="shared" si="15"/>
        <v xml:space="preserve">      </v>
      </c>
      <c r="X57" s="5" t="str">
        <f>"'"&amp;IF(E57="[]","-"," "&amp;(CLEAN(E57))&amp;" ")&amp;"'"&amp;";"</f>
        <v>'-';</v>
      </c>
      <c r="Y57" s="12"/>
      <c r="Z57" s="8">
        <v>1</v>
      </c>
      <c r="AA57" s="3">
        <v>0</v>
      </c>
      <c r="AB57" s="8">
        <v>255</v>
      </c>
      <c r="AE57" s="3">
        <v>255</v>
      </c>
      <c r="AF57" s="3">
        <v>8</v>
      </c>
    </row>
    <row r="58" spans="2:32" x14ac:dyDescent="0.3">
      <c r="B58" s="443"/>
      <c r="C58" s="12" t="s">
        <v>2188</v>
      </c>
      <c r="D58" s="125" t="s">
        <v>2242</v>
      </c>
      <c r="E58" s="7" t="s">
        <v>19</v>
      </c>
      <c r="F58" s="10" t="s">
        <v>1775</v>
      </c>
      <c r="H58" s="3">
        <v>0</v>
      </c>
      <c r="I58" s="8"/>
      <c r="J58" s="29">
        <v>0</v>
      </c>
      <c r="K58" s="29">
        <v>255</v>
      </c>
      <c r="L58" s="29" t="s">
        <v>1777</v>
      </c>
      <c r="N58" s="10" t="s">
        <v>19</v>
      </c>
      <c r="O58" s="2" t="str">
        <f>"'"&amp;C58&amp;"'"&amp;","</f>
        <v>'DtLogLkaErrFlag',</v>
      </c>
      <c r="P58" s="2" t="str">
        <f t="shared" si="13"/>
        <v xml:space="preserve">             </v>
      </c>
      <c r="Q58" s="2" t="str">
        <f t="shared" si="7"/>
        <v>'uint8',</v>
      </c>
      <c r="R58" s="2" t="str">
        <f t="shared" si="1"/>
        <v>0,</v>
      </c>
      <c r="S58" s="2"/>
      <c r="T58" s="2" t="str">
        <f>"["&amp;J58&amp;", "&amp;LEFT(K58,7)&amp;"]"&amp;","</f>
        <v>[0, 255],</v>
      </c>
      <c r="U58" s="2" t="str">
        <f t="shared" si="14"/>
        <v xml:space="preserve">   </v>
      </c>
      <c r="V58" s="4" t="str">
        <f>IF(L58="[]","''",(IF(L58="'-'","''",L58)))&amp;","</f>
        <v>-,</v>
      </c>
      <c r="W58" s="2" t="str">
        <f t="shared" si="15"/>
        <v xml:space="preserve">      </v>
      </c>
      <c r="X58" s="5" t="str">
        <f>"'"&amp;IF(E58="[]","-"," "&amp;(CLEAN(E58))&amp;" ")&amp;"'"&amp;";"</f>
        <v>'-';</v>
      </c>
      <c r="Y58" s="12"/>
      <c r="Z58" s="8">
        <v>1</v>
      </c>
      <c r="AA58" s="3">
        <v>0</v>
      </c>
      <c r="AB58" s="8">
        <v>255</v>
      </c>
      <c r="AE58" s="3">
        <v>255</v>
      </c>
      <c r="AF58" s="3">
        <v>8</v>
      </c>
    </row>
    <row r="59" spans="2:32" x14ac:dyDescent="0.3">
      <c r="B59" s="443"/>
      <c r="C59" s="12" t="s">
        <v>2189</v>
      </c>
      <c r="D59" s="125" t="s">
        <v>2243</v>
      </c>
      <c r="E59" s="7" t="s">
        <v>19</v>
      </c>
      <c r="F59" s="10" t="s">
        <v>1775</v>
      </c>
      <c r="H59" s="3">
        <v>0</v>
      </c>
      <c r="I59" s="8"/>
      <c r="J59" s="29">
        <v>0</v>
      </c>
      <c r="K59" s="29">
        <v>255</v>
      </c>
      <c r="L59" s="29" t="s">
        <v>1777</v>
      </c>
      <c r="N59" s="10" t="s">
        <v>19</v>
      </c>
      <c r="O59" s="2" t="str">
        <f>"'"&amp;C59&amp;"'"&amp;","</f>
        <v>'DtLogLkaErrCode',</v>
      </c>
      <c r="P59" s="2" t="str">
        <f t="shared" si="13"/>
        <v xml:space="preserve">             </v>
      </c>
      <c r="Q59" s="2" t="str">
        <f t="shared" si="7"/>
        <v>'uint8',</v>
      </c>
      <c r="R59" s="2" t="str">
        <f t="shared" si="1"/>
        <v>0,</v>
      </c>
      <c r="S59" s="2"/>
      <c r="T59" s="2" t="str">
        <f>"["&amp;J59&amp;", "&amp;LEFT(K59,7)&amp;"]"&amp;","</f>
        <v>[0, 255],</v>
      </c>
      <c r="U59" s="2" t="str">
        <f t="shared" si="14"/>
        <v xml:space="preserve">   </v>
      </c>
      <c r="V59" s="4" t="str">
        <f>IF(L59="[]","''",(IF(L59="'-'","''",L59)))&amp;","</f>
        <v>-,</v>
      </c>
      <c r="W59" s="2" t="str">
        <f t="shared" si="15"/>
        <v xml:space="preserve">      </v>
      </c>
      <c r="X59" s="5" t="str">
        <f>"'"&amp;IF(E59="[]","-"," "&amp;(CLEAN(E59))&amp;" ")&amp;"'"&amp;";"</f>
        <v>'-';</v>
      </c>
      <c r="Y59" s="12"/>
      <c r="Z59" s="8">
        <v>1</v>
      </c>
      <c r="AA59" s="3">
        <v>0</v>
      </c>
      <c r="AB59" s="8">
        <v>255</v>
      </c>
      <c r="AE59" s="3">
        <v>255</v>
      </c>
      <c r="AF59" s="3">
        <v>8</v>
      </c>
    </row>
    <row r="60" spans="2:32" s="8" customFormat="1" x14ac:dyDescent="0.3">
      <c r="B60" s="115"/>
      <c r="C60" s="12"/>
      <c r="D60" s="125"/>
      <c r="E60" s="7"/>
      <c r="F60" s="1"/>
      <c r="J60" s="115"/>
      <c r="K60" s="115"/>
      <c r="L60" s="115"/>
      <c r="O60" s="2" t="str">
        <f>"    %"&amp;B61</f>
        <v xml:space="preserve">    %TestData_LDW</v>
      </c>
      <c r="P60" s="2"/>
      <c r="Q60" s="2"/>
      <c r="R60" s="2"/>
      <c r="S60" s="2"/>
      <c r="T60" s="2"/>
      <c r="U60" s="2"/>
      <c r="V60" s="4"/>
      <c r="W60" s="2"/>
      <c r="X60" s="5"/>
      <c r="AF60" s="8">
        <v>41</v>
      </c>
    </row>
    <row r="61" spans="2:32" x14ac:dyDescent="0.3">
      <c r="B61" s="443" t="s">
        <v>426</v>
      </c>
      <c r="C61" s="12" t="s">
        <v>2190</v>
      </c>
      <c r="D61" s="125" t="s">
        <v>2244</v>
      </c>
      <c r="E61" s="7" t="s">
        <v>19</v>
      </c>
      <c r="F61" s="10" t="s">
        <v>1775</v>
      </c>
      <c r="H61" s="3">
        <v>0</v>
      </c>
      <c r="I61" s="8"/>
      <c r="J61" s="29">
        <v>0</v>
      </c>
      <c r="K61" s="29">
        <v>31</v>
      </c>
      <c r="L61" s="29" t="s">
        <v>1777</v>
      </c>
      <c r="N61" s="10" t="s">
        <v>19</v>
      </c>
      <c r="O61" s="2" t="str">
        <f t="shared" ref="O61" si="20">"'"&amp;C61&amp;"'"&amp;","</f>
        <v>'DtLogLdwLogicTrans',</v>
      </c>
      <c r="P61" s="2" t="str">
        <f t="shared" ref="P61" si="21">REPT(" ", (31-LEN(O61)))</f>
        <v xml:space="preserve">          </v>
      </c>
      <c r="Q61" s="2" t="str">
        <f t="shared" ref="Q61" si="22">"'"&amp;F61&amp;"',"</f>
        <v>'uint8',</v>
      </c>
      <c r="R61" s="2" t="str">
        <f t="shared" si="1"/>
        <v>0,</v>
      </c>
      <c r="S61" s="2"/>
      <c r="T61" s="2" t="str">
        <f t="shared" ref="T61" si="23">"["&amp;J61&amp;", "&amp;LEFT(K61,7)&amp;"]"&amp;","</f>
        <v>[0, 31],</v>
      </c>
      <c r="U61" s="2" t="str">
        <f t="shared" ref="U61" si="24">REPT(" ", (12-LEN(T61)))</f>
        <v xml:space="preserve">    </v>
      </c>
      <c r="V61" s="4" t="str">
        <f t="shared" ref="V61" si="25">IF(L61="[]","''",(IF(L61="'-'","''",L61)))&amp;","</f>
        <v>-,</v>
      </c>
      <c r="W61" s="2" t="str">
        <f t="shared" ref="W61" si="26">REPT(" ", (8-LEN(V61)))</f>
        <v xml:space="preserve">      </v>
      </c>
      <c r="X61" s="5" t="str">
        <f t="shared" ref="X61" si="27">"'"&amp;IF(E61="[]","-"," "&amp;(CLEAN(E61))&amp;" ")&amp;"'"&amp;";"</f>
        <v>'-';</v>
      </c>
      <c r="Y61" s="12"/>
      <c r="Z61" s="8">
        <v>1</v>
      </c>
      <c r="AA61" s="8">
        <v>0</v>
      </c>
      <c r="AB61" s="3">
        <v>31</v>
      </c>
      <c r="AE61" s="3">
        <v>31</v>
      </c>
      <c r="AF61" s="3">
        <v>5</v>
      </c>
    </row>
    <row r="62" spans="2:32" x14ac:dyDescent="0.3">
      <c r="B62" s="443"/>
      <c r="C62" s="12" t="s">
        <v>2568</v>
      </c>
      <c r="D62" s="247" t="s">
        <v>2566</v>
      </c>
      <c r="E62" s="7" t="s">
        <v>19</v>
      </c>
      <c r="F62" s="10" t="s">
        <v>1775</v>
      </c>
      <c r="H62" s="3">
        <v>0</v>
      </c>
      <c r="I62" s="8"/>
      <c r="J62" s="29">
        <v>0</v>
      </c>
      <c r="K62" s="29">
        <v>31</v>
      </c>
      <c r="L62" s="29" t="s">
        <v>1777</v>
      </c>
      <c r="N62" s="10" t="s">
        <v>19</v>
      </c>
      <c r="O62" s="2" t="str">
        <f t="shared" ref="O62" si="28">"'"&amp;C62&amp;"'"&amp;","</f>
        <v>'DtLogLdwSolverTransLeft',</v>
      </c>
      <c r="P62" s="2" t="str">
        <f t="shared" ref="P62" si="29">REPT(" ", (31-LEN(O62)))</f>
        <v xml:space="preserve">     </v>
      </c>
      <c r="Q62" s="2" t="str">
        <f t="shared" ref="Q62" si="30">"'"&amp;F62&amp;"',"</f>
        <v>'uint8',</v>
      </c>
      <c r="R62" s="2" t="str">
        <f t="shared" si="1"/>
        <v>0,</v>
      </c>
      <c r="S62" s="2"/>
      <c r="T62" s="2" t="str">
        <f t="shared" ref="T62" si="31">"["&amp;J62&amp;", "&amp;LEFT(K62,7)&amp;"]"&amp;","</f>
        <v>[0, 31],</v>
      </c>
      <c r="U62" s="2" t="str">
        <f t="shared" ref="U62" si="32">REPT(" ", (12-LEN(T62)))</f>
        <v xml:space="preserve">    </v>
      </c>
      <c r="V62" s="4" t="str">
        <f t="shared" ref="V62" si="33">IF(L62="[]","''",(IF(L62="'-'","''",L62)))&amp;","</f>
        <v>-,</v>
      </c>
      <c r="W62" s="2" t="str">
        <f t="shared" ref="W62" si="34">REPT(" ", (8-LEN(V62)))</f>
        <v xml:space="preserve">      </v>
      </c>
      <c r="X62" s="5" t="str">
        <f t="shared" ref="X62" si="35">"'"&amp;IF(E62="[]","-"," "&amp;(CLEAN(E62))&amp;" ")&amp;"'"&amp;";"</f>
        <v>'-';</v>
      </c>
      <c r="Y62" s="12"/>
      <c r="Z62" s="8">
        <v>1</v>
      </c>
      <c r="AA62" s="8">
        <v>0</v>
      </c>
      <c r="AB62" s="3">
        <v>31</v>
      </c>
      <c r="AE62" s="3">
        <v>31</v>
      </c>
      <c r="AF62" s="3">
        <v>5</v>
      </c>
    </row>
    <row r="63" spans="2:32" x14ac:dyDescent="0.3">
      <c r="B63" s="443"/>
      <c r="C63" s="12" t="s">
        <v>2543</v>
      </c>
      <c r="D63" s="247" t="s">
        <v>2542</v>
      </c>
      <c r="E63" s="7" t="s">
        <v>19</v>
      </c>
      <c r="F63" s="10" t="s">
        <v>1775</v>
      </c>
      <c r="H63" s="3">
        <v>0</v>
      </c>
      <c r="I63" s="8"/>
      <c r="J63" s="29">
        <v>0</v>
      </c>
      <c r="K63" s="29">
        <v>15</v>
      </c>
      <c r="L63" s="29" t="s">
        <v>1777</v>
      </c>
      <c r="N63" s="10" t="s">
        <v>19</v>
      </c>
      <c r="O63" s="2" t="str">
        <f t="shared" ref="O63" si="36">"'"&amp;C63&amp;"'"&amp;","</f>
        <v>'DtLogLdwWarnBlockTransLeft',</v>
      </c>
      <c r="P63" s="2" t="str">
        <f t="shared" ref="P63" si="37">REPT(" ", (31-LEN(O63)))</f>
        <v xml:space="preserve">  </v>
      </c>
      <c r="Q63" s="2" t="str">
        <f t="shared" ref="Q63" si="38">"'"&amp;F63&amp;"',"</f>
        <v>'uint8',</v>
      </c>
      <c r="R63" s="2" t="str">
        <f t="shared" si="1"/>
        <v>0,</v>
      </c>
      <c r="S63" s="2"/>
      <c r="T63" s="2" t="str">
        <f t="shared" ref="T63" si="39">"["&amp;J63&amp;", "&amp;LEFT(K63,7)&amp;"]"&amp;","</f>
        <v>[0, 15],</v>
      </c>
      <c r="U63" s="2" t="str">
        <f t="shared" ref="U63" si="40">REPT(" ", (12-LEN(T63)))</f>
        <v xml:space="preserve">    </v>
      </c>
      <c r="V63" s="4" t="str">
        <f t="shared" ref="V63" si="41">IF(L63="[]","''",(IF(L63="'-'","''",L63)))&amp;","</f>
        <v>-,</v>
      </c>
      <c r="W63" s="2" t="str">
        <f t="shared" ref="W63" si="42">REPT(" ", (8-LEN(V63)))</f>
        <v xml:space="preserve">      </v>
      </c>
      <c r="X63" s="5" t="str">
        <f t="shared" ref="X63" si="43">"'"&amp;IF(E63="[]","-"," "&amp;(CLEAN(E63))&amp;" ")&amp;"'"&amp;";"</f>
        <v>'-';</v>
      </c>
      <c r="Y63" s="12"/>
      <c r="Z63" s="8">
        <v>1</v>
      </c>
      <c r="AA63" s="8">
        <v>0</v>
      </c>
      <c r="AB63" s="3">
        <v>15</v>
      </c>
      <c r="AE63" s="3">
        <v>15</v>
      </c>
      <c r="AF63" s="3">
        <v>4</v>
      </c>
    </row>
    <row r="64" spans="2:32" x14ac:dyDescent="0.3">
      <c r="B64" s="443"/>
      <c r="C64" s="12" t="s">
        <v>2544</v>
      </c>
      <c r="D64" s="247" t="s">
        <v>2545</v>
      </c>
      <c r="E64" s="7" t="s">
        <v>19</v>
      </c>
      <c r="F64" s="10" t="s">
        <v>1775</v>
      </c>
      <c r="H64" s="3">
        <v>0</v>
      </c>
      <c r="I64" s="8"/>
      <c r="J64" s="29">
        <v>0</v>
      </c>
      <c r="K64" s="29">
        <v>15</v>
      </c>
      <c r="L64" s="29" t="s">
        <v>1777</v>
      </c>
      <c r="N64" s="10" t="s">
        <v>19</v>
      </c>
      <c r="O64" s="2" t="str">
        <f t="shared" ref="O64" si="44">"'"&amp;C64&amp;"'"&amp;","</f>
        <v>'DtLogLdwTTLCTransLeft',</v>
      </c>
      <c r="P64" s="2" t="str">
        <f t="shared" ref="P64" si="45">REPT(" ", (31-LEN(O64)))</f>
        <v xml:space="preserve">       </v>
      </c>
      <c r="Q64" s="2" t="str">
        <f t="shared" ref="Q64" si="46">"'"&amp;F64&amp;"',"</f>
        <v>'uint8',</v>
      </c>
      <c r="R64" s="2" t="str">
        <f t="shared" si="1"/>
        <v>0,</v>
      </c>
      <c r="S64" s="2"/>
      <c r="T64" s="2" t="str">
        <f t="shared" ref="T64" si="47">"["&amp;J64&amp;", "&amp;LEFT(K64,7)&amp;"]"&amp;","</f>
        <v>[0, 15],</v>
      </c>
      <c r="U64" s="2" t="str">
        <f t="shared" ref="U64" si="48">REPT(" ", (12-LEN(T64)))</f>
        <v xml:space="preserve">    </v>
      </c>
      <c r="V64" s="4" t="str">
        <f t="shared" ref="V64" si="49">IF(L64="[]","''",(IF(L64="'-'","''",L64)))&amp;","</f>
        <v>-,</v>
      </c>
      <c r="W64" s="2" t="str">
        <f t="shared" ref="W64" si="50">REPT(" ", (8-LEN(V64)))</f>
        <v xml:space="preserve">      </v>
      </c>
      <c r="X64" s="5" t="str">
        <f t="shared" ref="X64" si="51">"'"&amp;IF(E64="[]","-"," "&amp;(CLEAN(E64))&amp;" ")&amp;"'"&amp;";"</f>
        <v>'-';</v>
      </c>
      <c r="Y64" s="12"/>
      <c r="Z64" s="8">
        <v>1</v>
      </c>
      <c r="AA64" s="8">
        <v>0</v>
      </c>
      <c r="AB64" s="3">
        <v>15</v>
      </c>
      <c r="AE64" s="3">
        <v>15</v>
      </c>
      <c r="AF64" s="3">
        <v>4</v>
      </c>
    </row>
    <row r="65" spans="2:32" x14ac:dyDescent="0.3">
      <c r="B65" s="443"/>
      <c r="C65" s="12" t="s">
        <v>2546</v>
      </c>
      <c r="D65" s="247" t="s">
        <v>2547</v>
      </c>
      <c r="E65" s="7" t="s">
        <v>19</v>
      </c>
      <c r="F65" s="14" t="s">
        <v>1776</v>
      </c>
      <c r="H65" s="3">
        <v>0</v>
      </c>
      <c r="I65" s="8"/>
      <c r="J65" s="29">
        <v>0</v>
      </c>
      <c r="K65" s="29">
        <v>1275</v>
      </c>
      <c r="L65" s="29" t="s">
        <v>1777</v>
      </c>
      <c r="N65" s="10" t="s">
        <v>19</v>
      </c>
      <c r="O65" s="2" t="str">
        <f t="shared" ref="O65" si="52">"'"&amp;C65&amp;"'"&amp;","</f>
        <v>'DtLogLdwTurnRadiusLeft',</v>
      </c>
      <c r="P65" s="2" t="str">
        <f t="shared" ref="P65" si="53">REPT(" ", (31-LEN(O65)))</f>
        <v xml:space="preserve">      </v>
      </c>
      <c r="Q65" s="2" t="str">
        <f t="shared" ref="Q65" si="54">"'"&amp;F65&amp;"',"</f>
        <v>'single',</v>
      </c>
      <c r="R65" s="2" t="str">
        <f t="shared" si="1"/>
        <v>0,</v>
      </c>
      <c r="S65" s="2"/>
      <c r="T65" s="2" t="str">
        <f t="shared" ref="T65" si="55">"["&amp;J65&amp;", "&amp;LEFT(K65,7)&amp;"]"&amp;","</f>
        <v>[0, 1275],</v>
      </c>
      <c r="U65" s="2" t="str">
        <f t="shared" ref="U65" si="56">REPT(" ", (12-LEN(T65)))</f>
        <v xml:space="preserve">  </v>
      </c>
      <c r="V65" s="4" t="str">
        <f t="shared" ref="V65" si="57">IF(L65="[]","''",(IF(L65="'-'","''",L65)))&amp;","</f>
        <v>-,</v>
      </c>
      <c r="W65" s="2" t="str">
        <f t="shared" ref="W65" si="58">REPT(" ", (8-LEN(V65)))</f>
        <v xml:space="preserve">      </v>
      </c>
      <c r="X65" s="5" t="str">
        <f t="shared" ref="X65" si="59">"'"&amp;IF(E65="[]","-"," "&amp;(CLEAN(E65))&amp;" ")&amp;"'"&amp;";"</f>
        <v>'-';</v>
      </c>
      <c r="Y65" s="12"/>
      <c r="Z65" s="8">
        <v>5</v>
      </c>
      <c r="AA65" s="8">
        <v>0</v>
      </c>
      <c r="AB65" s="3">
        <v>1275</v>
      </c>
      <c r="AE65" s="3">
        <v>1275</v>
      </c>
      <c r="AF65" s="3">
        <v>8</v>
      </c>
    </row>
    <row r="66" spans="2:32" x14ac:dyDescent="0.3">
      <c r="B66" s="443"/>
      <c r="C66" s="12" t="s">
        <v>2548</v>
      </c>
      <c r="D66" s="247" t="s">
        <v>2549</v>
      </c>
      <c r="E66" s="7" t="s">
        <v>19</v>
      </c>
      <c r="F66" s="14" t="s">
        <v>1776</v>
      </c>
      <c r="H66" s="3">
        <v>0</v>
      </c>
      <c r="I66" s="8"/>
      <c r="J66" s="29">
        <v>-10</v>
      </c>
      <c r="K66" s="29">
        <v>10</v>
      </c>
      <c r="L66" s="29" t="s">
        <v>1777</v>
      </c>
      <c r="N66" s="10" t="s">
        <v>19</v>
      </c>
      <c r="O66" s="2" t="str">
        <f t="shared" ref="O66" si="60">"'"&amp;C66&amp;"'"&amp;","</f>
        <v>'DtLogLdwYawRate_dtLeft',</v>
      </c>
      <c r="P66" s="2" t="str">
        <f t="shared" ref="P66" si="61">REPT(" ", (31-LEN(O66)))</f>
        <v xml:space="preserve">      </v>
      </c>
      <c r="Q66" s="2" t="str">
        <f t="shared" ref="Q66" si="62">"'"&amp;F66&amp;"',"</f>
        <v>'single',</v>
      </c>
      <c r="R66" s="2" t="str">
        <f t="shared" si="1"/>
        <v>0,</v>
      </c>
      <c r="S66" s="2"/>
      <c r="T66" s="2" t="str">
        <f t="shared" ref="T66" si="63">"["&amp;J66&amp;", "&amp;LEFT(K66,7)&amp;"]"&amp;","</f>
        <v>[-10, 10],</v>
      </c>
      <c r="U66" s="2" t="str">
        <f t="shared" ref="U66" si="64">REPT(" ", (12-LEN(T66)))</f>
        <v xml:space="preserve">  </v>
      </c>
      <c r="V66" s="4" t="str">
        <f t="shared" ref="V66" si="65">IF(L66="[]","''",(IF(L66="'-'","''",L66)))&amp;","</f>
        <v>-,</v>
      </c>
      <c r="W66" s="2" t="str">
        <f t="shared" ref="W66" si="66">REPT(" ", (8-LEN(V66)))</f>
        <v xml:space="preserve">      </v>
      </c>
      <c r="X66" s="5" t="str">
        <f t="shared" ref="X66" si="67">"'"&amp;IF(E66="[]","-"," "&amp;(CLEAN(E66))&amp;" ")&amp;"'"&amp;";"</f>
        <v>'-';</v>
      </c>
      <c r="Y66" s="12"/>
      <c r="Z66" s="8">
        <v>0.1</v>
      </c>
      <c r="AA66" s="8">
        <v>-12</v>
      </c>
      <c r="AB66" s="3">
        <v>12</v>
      </c>
      <c r="AE66" s="3">
        <v>240</v>
      </c>
      <c r="AF66" s="3">
        <v>8</v>
      </c>
    </row>
    <row r="67" spans="2:32" x14ac:dyDescent="0.3">
      <c r="B67" s="443"/>
      <c r="C67" s="12" t="s">
        <v>2557</v>
      </c>
      <c r="D67" s="247" t="s">
        <v>2558</v>
      </c>
      <c r="E67" s="7" t="s">
        <v>19</v>
      </c>
      <c r="F67" s="14" t="s">
        <v>1776</v>
      </c>
      <c r="H67" s="3">
        <v>0</v>
      </c>
      <c r="I67" s="8"/>
      <c r="J67" s="29">
        <v>-3</v>
      </c>
      <c r="K67" s="29">
        <v>3</v>
      </c>
      <c r="L67" s="29" t="s">
        <v>1777</v>
      </c>
      <c r="N67" s="10" t="s">
        <v>19</v>
      </c>
      <c r="O67" s="2" t="str">
        <f t="shared" ref="O67" si="68">"'"&amp;C67&amp;"'"&amp;","</f>
        <v>'DtLogLdwVdepartureLeft',</v>
      </c>
      <c r="P67" s="2" t="str">
        <f t="shared" ref="P67" si="69">REPT(" ", (31-LEN(O67)))</f>
        <v xml:space="preserve">      </v>
      </c>
      <c r="Q67" s="2" t="str">
        <f t="shared" ref="Q67" si="70">"'"&amp;F67&amp;"',"</f>
        <v>'single',</v>
      </c>
      <c r="R67" s="2" t="str">
        <f t="shared" si="1"/>
        <v>0,</v>
      </c>
      <c r="S67" s="2"/>
      <c r="T67" s="2" t="str">
        <f t="shared" ref="T67" si="71">"["&amp;J67&amp;", "&amp;LEFT(K67,7)&amp;"]"&amp;","</f>
        <v>[-3, 3],</v>
      </c>
      <c r="U67" s="2" t="str">
        <f t="shared" ref="U67" si="72">REPT(" ", (12-LEN(T67)))</f>
        <v xml:space="preserve">    </v>
      </c>
      <c r="V67" s="4" t="str">
        <f t="shared" ref="V67" si="73">IF(L67="[]","''",(IF(L67="'-'","''",L67)))&amp;","</f>
        <v>-,</v>
      </c>
      <c r="W67" s="2" t="str">
        <f t="shared" ref="W67" si="74">REPT(" ", (8-LEN(V67)))</f>
        <v xml:space="preserve">      </v>
      </c>
      <c r="X67" s="5" t="str">
        <f t="shared" ref="X67" si="75">"'"&amp;IF(E67="[]","-"," "&amp;(CLEAN(E67))&amp;" ")&amp;"'"&amp;";"</f>
        <v>'-';</v>
      </c>
      <c r="Y67" s="12"/>
      <c r="Z67" s="8">
        <v>0.05</v>
      </c>
      <c r="AA67" s="8">
        <v>-3</v>
      </c>
      <c r="AB67" s="3">
        <v>3</v>
      </c>
      <c r="AE67" s="3">
        <v>120</v>
      </c>
      <c r="AF67" s="3">
        <v>7</v>
      </c>
    </row>
    <row r="68" spans="2:32" x14ac:dyDescent="0.3">
      <c r="B68" s="443"/>
      <c r="C68" s="12" t="s">
        <v>2550</v>
      </c>
      <c r="D68" s="247" t="s">
        <v>2551</v>
      </c>
      <c r="E68" s="7" t="s">
        <v>19</v>
      </c>
      <c r="F68" s="14" t="s">
        <v>1776</v>
      </c>
      <c r="H68" s="3">
        <v>0</v>
      </c>
      <c r="I68" s="8"/>
      <c r="J68" s="29">
        <v>0</v>
      </c>
      <c r="K68" s="29">
        <v>5</v>
      </c>
      <c r="L68" s="29" t="s">
        <v>1777</v>
      </c>
      <c r="N68" s="10" t="s">
        <v>19</v>
      </c>
      <c r="O68" s="2" t="str">
        <f t="shared" ref="O68" si="76">"'"&amp;C68&amp;"'"&amp;","</f>
        <v>'DtLogLdwTTLCLeft',</v>
      </c>
      <c r="P68" s="2" t="str">
        <f t="shared" ref="P68" si="77">REPT(" ", (31-LEN(O68)))</f>
        <v xml:space="preserve">            </v>
      </c>
      <c r="Q68" s="2" t="str">
        <f t="shared" ref="Q68" si="78">"'"&amp;F68&amp;"',"</f>
        <v>'single',</v>
      </c>
      <c r="R68" s="2" t="str">
        <f t="shared" si="1"/>
        <v>0,</v>
      </c>
      <c r="S68" s="2"/>
      <c r="T68" s="2" t="str">
        <f t="shared" ref="T68" si="79">"["&amp;J68&amp;", "&amp;LEFT(K68,7)&amp;"]"&amp;","</f>
        <v>[0, 5],</v>
      </c>
      <c r="U68" s="2" t="str">
        <f t="shared" ref="U68" si="80">REPT(" ", (12-LEN(T68)))</f>
        <v xml:space="preserve">     </v>
      </c>
      <c r="V68" s="4" t="str">
        <f t="shared" ref="V68" si="81">IF(L68="[]","''",(IF(L68="'-'","''",L68)))&amp;","</f>
        <v>-,</v>
      </c>
      <c r="W68" s="2" t="str">
        <f t="shared" ref="W68" si="82">REPT(" ", (8-LEN(V68)))</f>
        <v xml:space="preserve">      </v>
      </c>
      <c r="X68" s="5" t="str">
        <f t="shared" ref="X68" si="83">"'"&amp;IF(E68="[]","-"," "&amp;(CLEAN(E68))&amp;" ")&amp;"'"&amp;";"</f>
        <v>'-';</v>
      </c>
      <c r="Y68" s="12"/>
      <c r="Z68" s="8">
        <v>0.05</v>
      </c>
      <c r="AA68" s="8">
        <v>0</v>
      </c>
      <c r="AB68" s="3">
        <v>5</v>
      </c>
      <c r="AE68" s="3">
        <v>100</v>
      </c>
      <c r="AF68" s="3">
        <v>7</v>
      </c>
    </row>
    <row r="69" spans="2:32" x14ac:dyDescent="0.3">
      <c r="B69" s="443"/>
      <c r="C69" s="12" t="s">
        <v>2552</v>
      </c>
      <c r="D69" s="247" t="s">
        <v>2553</v>
      </c>
      <c r="E69" s="7" t="s">
        <v>19</v>
      </c>
      <c r="F69" s="10" t="s">
        <v>1775</v>
      </c>
      <c r="H69" s="3">
        <v>0</v>
      </c>
      <c r="I69" s="8"/>
      <c r="J69" s="29">
        <v>0</v>
      </c>
      <c r="K69" s="29">
        <v>1</v>
      </c>
      <c r="L69" s="29" t="s">
        <v>1777</v>
      </c>
      <c r="N69" s="10"/>
      <c r="P69" s="2"/>
      <c r="Q69" s="2"/>
      <c r="R69" s="2"/>
      <c r="S69" s="2"/>
      <c r="T69" s="2"/>
      <c r="U69" s="2"/>
      <c r="V69" s="4"/>
      <c r="W69" s="2"/>
      <c r="X69" s="5"/>
      <c r="Y69" s="12"/>
      <c r="Z69" s="8">
        <v>1</v>
      </c>
      <c r="AA69" s="8">
        <v>0</v>
      </c>
      <c r="AB69" s="8">
        <v>1</v>
      </c>
      <c r="AE69" s="8">
        <v>1</v>
      </c>
      <c r="AF69" s="8">
        <v>1</v>
      </c>
    </row>
    <row r="70" spans="2:32" x14ac:dyDescent="0.3">
      <c r="B70" s="443"/>
      <c r="C70" s="12" t="s">
        <v>2554</v>
      </c>
      <c r="D70" s="247" t="s">
        <v>2555</v>
      </c>
      <c r="E70" s="7" t="s">
        <v>19</v>
      </c>
      <c r="F70" s="10" t="s">
        <v>1775</v>
      </c>
      <c r="H70" s="3">
        <v>0</v>
      </c>
      <c r="I70" s="8"/>
      <c r="J70" s="29">
        <v>0</v>
      </c>
      <c r="K70" s="29">
        <v>1</v>
      </c>
      <c r="L70" s="29" t="s">
        <v>1777</v>
      </c>
      <c r="N70" s="10"/>
      <c r="P70" s="2"/>
      <c r="Q70" s="2"/>
      <c r="R70" s="2"/>
      <c r="S70" s="2"/>
      <c r="T70" s="2"/>
      <c r="U70" s="2"/>
      <c r="V70" s="4"/>
      <c r="W70" s="2"/>
      <c r="X70" s="5"/>
      <c r="Y70" s="12"/>
      <c r="Z70" s="8">
        <v>1</v>
      </c>
      <c r="AA70" s="8">
        <v>0</v>
      </c>
      <c r="AB70" s="8">
        <v>1</v>
      </c>
      <c r="AE70" s="8">
        <v>1</v>
      </c>
      <c r="AF70" s="8">
        <v>1</v>
      </c>
    </row>
    <row r="71" spans="2:32" x14ac:dyDescent="0.3">
      <c r="B71" s="443"/>
      <c r="C71" s="12" t="s">
        <v>2556</v>
      </c>
      <c r="D71" s="247" t="s">
        <v>2563</v>
      </c>
      <c r="E71" s="7" t="s">
        <v>19</v>
      </c>
      <c r="F71" s="10" t="s">
        <v>1775</v>
      </c>
      <c r="H71" s="3">
        <v>0</v>
      </c>
      <c r="I71" s="8"/>
      <c r="J71" s="29">
        <v>0</v>
      </c>
      <c r="K71" s="29">
        <v>1</v>
      </c>
      <c r="L71" s="29" t="s">
        <v>1777</v>
      </c>
      <c r="N71" s="10"/>
      <c r="P71" s="2"/>
      <c r="Q71" s="2"/>
      <c r="R71" s="2"/>
      <c r="S71" s="2"/>
      <c r="T71" s="2"/>
      <c r="U71" s="2"/>
      <c r="V71" s="4"/>
      <c r="W71" s="2"/>
      <c r="X71" s="5"/>
      <c r="Y71" s="12"/>
      <c r="Z71" s="8">
        <v>1</v>
      </c>
      <c r="AA71" s="8">
        <v>0</v>
      </c>
      <c r="AB71" s="8">
        <v>1</v>
      </c>
      <c r="AE71" s="8">
        <v>1</v>
      </c>
      <c r="AF71" s="8">
        <v>1</v>
      </c>
    </row>
    <row r="72" spans="2:32" x14ac:dyDescent="0.3">
      <c r="B72" s="443"/>
      <c r="C72" s="12" t="s">
        <v>2569</v>
      </c>
      <c r="D72" s="247" t="s">
        <v>2567</v>
      </c>
      <c r="E72" s="7" t="s">
        <v>19</v>
      </c>
      <c r="F72" s="10" t="s">
        <v>1775</v>
      </c>
      <c r="H72" s="3">
        <v>0</v>
      </c>
      <c r="I72" s="8"/>
      <c r="J72" s="29">
        <v>0</v>
      </c>
      <c r="K72" s="29">
        <v>31</v>
      </c>
      <c r="L72" s="29" t="s">
        <v>1777</v>
      </c>
      <c r="N72" s="10" t="s">
        <v>19</v>
      </c>
      <c r="O72" s="2" t="str">
        <f t="shared" ref="O72" si="84">"'"&amp;C72&amp;"'"&amp;","</f>
        <v>'DtLogLdwSolverTransRight',</v>
      </c>
      <c r="P72" s="2" t="str">
        <f t="shared" ref="P72" si="85">REPT(" ", (31-LEN(O72)))</f>
        <v xml:space="preserve">    </v>
      </c>
      <c r="Q72" s="2" t="str">
        <f t="shared" ref="Q72" si="86">"'"&amp;F72&amp;"',"</f>
        <v>'uint8',</v>
      </c>
      <c r="R72" s="2" t="str">
        <f t="shared" si="1"/>
        <v>0,</v>
      </c>
      <c r="S72" s="2"/>
      <c r="T72" s="2" t="str">
        <f t="shared" ref="T72" si="87">"["&amp;J72&amp;", "&amp;LEFT(K72,7)&amp;"]"&amp;","</f>
        <v>[0, 31],</v>
      </c>
      <c r="U72" s="2" t="str">
        <f t="shared" ref="U72" si="88">REPT(" ", (12-LEN(T72)))</f>
        <v xml:space="preserve">    </v>
      </c>
      <c r="V72" s="4" t="str">
        <f t="shared" ref="V72" si="89">IF(L72="[]","''",(IF(L72="'-'","''",L72)))&amp;","</f>
        <v>-,</v>
      </c>
      <c r="W72" s="2" t="str">
        <f t="shared" ref="W72" si="90">REPT(" ", (8-LEN(V72)))</f>
        <v xml:space="preserve">      </v>
      </c>
      <c r="X72" s="5" t="str">
        <f t="shared" ref="X72" si="91">"'"&amp;IF(E72="[]","-"," "&amp;(CLEAN(E72))&amp;" ")&amp;"'"&amp;";"</f>
        <v>'-';</v>
      </c>
      <c r="Y72" s="12"/>
      <c r="Z72" s="8">
        <v>1</v>
      </c>
      <c r="AA72" s="8">
        <v>0</v>
      </c>
      <c r="AB72" s="3">
        <v>31</v>
      </c>
      <c r="AE72" s="3">
        <v>31</v>
      </c>
      <c r="AF72" s="3">
        <v>5</v>
      </c>
    </row>
    <row r="73" spans="2:32" x14ac:dyDescent="0.3">
      <c r="B73" s="443"/>
      <c r="C73" s="12" t="s">
        <v>2559</v>
      </c>
      <c r="D73" s="247" t="s">
        <v>2565</v>
      </c>
      <c r="E73" s="7" t="s">
        <v>19</v>
      </c>
      <c r="F73" s="10" t="s">
        <v>1775</v>
      </c>
      <c r="H73" s="3">
        <v>0</v>
      </c>
      <c r="I73" s="8"/>
      <c r="J73" s="29">
        <v>0</v>
      </c>
      <c r="K73" s="29">
        <v>1</v>
      </c>
      <c r="L73" s="29" t="s">
        <v>1777</v>
      </c>
      <c r="N73" s="10"/>
      <c r="P73" s="2"/>
      <c r="Q73" s="2"/>
      <c r="R73" s="2"/>
      <c r="S73" s="2"/>
      <c r="T73" s="2"/>
      <c r="U73" s="2"/>
      <c r="V73" s="4"/>
      <c r="W73" s="2"/>
      <c r="X73" s="5"/>
      <c r="Y73" s="12"/>
      <c r="Z73" s="8">
        <v>1</v>
      </c>
      <c r="AA73" s="8">
        <v>0</v>
      </c>
      <c r="AB73" s="8">
        <v>1</v>
      </c>
      <c r="AE73" s="8">
        <v>1</v>
      </c>
      <c r="AF73" s="8">
        <v>1</v>
      </c>
    </row>
    <row r="74" spans="2:32" x14ac:dyDescent="0.3">
      <c r="B74" s="443"/>
      <c r="C74" s="12" t="s">
        <v>2560</v>
      </c>
      <c r="D74" s="247" t="s">
        <v>2564</v>
      </c>
      <c r="E74" s="7" t="s">
        <v>19</v>
      </c>
      <c r="F74" s="10" t="s">
        <v>1775</v>
      </c>
      <c r="H74" s="3">
        <v>0</v>
      </c>
      <c r="I74" s="8"/>
      <c r="J74" s="29">
        <v>0</v>
      </c>
      <c r="K74" s="29">
        <v>1</v>
      </c>
      <c r="L74" s="29" t="s">
        <v>1777</v>
      </c>
      <c r="N74" s="10"/>
      <c r="P74" s="2"/>
      <c r="Q74" s="2"/>
      <c r="R74" s="2"/>
      <c r="S74" s="2"/>
      <c r="T74" s="2"/>
      <c r="U74" s="2"/>
      <c r="V74" s="4"/>
      <c r="W74" s="2"/>
      <c r="X74" s="5"/>
      <c r="Y74" s="12"/>
      <c r="Z74" s="8">
        <v>1</v>
      </c>
      <c r="AA74" s="8">
        <v>0</v>
      </c>
      <c r="AB74" s="8">
        <v>1</v>
      </c>
      <c r="AE74" s="8">
        <v>1</v>
      </c>
      <c r="AF74" s="8">
        <v>1</v>
      </c>
    </row>
    <row r="75" spans="2:32" x14ac:dyDescent="0.3">
      <c r="B75" s="443"/>
      <c r="C75" s="12" t="s">
        <v>2561</v>
      </c>
      <c r="D75" s="247" t="s">
        <v>2562</v>
      </c>
      <c r="E75" s="7" t="s">
        <v>19</v>
      </c>
      <c r="F75" s="10" t="s">
        <v>1775</v>
      </c>
      <c r="H75" s="3">
        <v>0</v>
      </c>
      <c r="I75" s="8"/>
      <c r="J75" s="29">
        <v>0</v>
      </c>
      <c r="K75" s="29">
        <v>1</v>
      </c>
      <c r="L75" s="29" t="s">
        <v>1777</v>
      </c>
      <c r="N75" s="10"/>
      <c r="P75" s="2"/>
      <c r="Q75" s="2"/>
      <c r="R75" s="2"/>
      <c r="S75" s="2"/>
      <c r="T75" s="2"/>
      <c r="U75" s="2"/>
      <c r="V75" s="4"/>
      <c r="W75" s="2"/>
      <c r="X75" s="5"/>
      <c r="Y75" s="12"/>
      <c r="Z75" s="8">
        <v>1</v>
      </c>
      <c r="AA75" s="8">
        <v>0</v>
      </c>
      <c r="AB75" s="8">
        <v>1</v>
      </c>
      <c r="AE75" s="8">
        <v>1</v>
      </c>
      <c r="AF75" s="8">
        <v>1</v>
      </c>
    </row>
    <row r="76" spans="2:32" s="8" customFormat="1" x14ac:dyDescent="0.3">
      <c r="B76" s="115"/>
      <c r="C76" s="12"/>
      <c r="D76" s="125"/>
      <c r="E76" s="7"/>
      <c r="F76" s="1"/>
      <c r="J76" s="115"/>
      <c r="K76" s="115"/>
      <c r="L76" s="115"/>
      <c r="O76" s="2" t="str">
        <f>"    %"&amp;B77</f>
        <v xml:space="preserve">    %TestData_LCC</v>
      </c>
      <c r="P76" s="2"/>
      <c r="Q76" s="2"/>
      <c r="R76" s="2"/>
      <c r="S76" s="2"/>
      <c r="T76" s="2"/>
      <c r="U76" s="2"/>
      <c r="V76" s="4"/>
      <c r="W76" s="2"/>
      <c r="X76" s="5"/>
      <c r="AF76" s="8">
        <v>46</v>
      </c>
    </row>
    <row r="77" spans="2:32" x14ac:dyDescent="0.3">
      <c r="B77" s="443" t="s">
        <v>427</v>
      </c>
      <c r="C77" s="12" t="s">
        <v>2191</v>
      </c>
      <c r="D77" s="125" t="s">
        <v>2245</v>
      </c>
      <c r="E77" s="7" t="s">
        <v>19</v>
      </c>
      <c r="F77" s="14" t="s">
        <v>1776</v>
      </c>
      <c r="H77" s="3">
        <v>0</v>
      </c>
      <c r="I77" s="8"/>
      <c r="J77" s="29">
        <v>-3</v>
      </c>
      <c r="K77" s="29">
        <v>80</v>
      </c>
      <c r="L77" s="30" t="s">
        <v>1788</v>
      </c>
      <c r="N77" s="10" t="s">
        <v>19</v>
      </c>
      <c r="O77" s="2" t="str">
        <f t="shared" ref="O77:O83" si="92">"'"&amp;C77&amp;"'"&amp;","</f>
        <v>'DtLogLccDistToObjLeft',</v>
      </c>
      <c r="P77" s="2" t="str">
        <f t="shared" si="13"/>
        <v xml:space="preserve">       </v>
      </c>
      <c r="Q77" s="2" t="str">
        <f t="shared" ref="Q77:Q140" si="93">"'"&amp;F77&amp;"',"</f>
        <v>'single',</v>
      </c>
      <c r="R77" s="2" t="str">
        <f t="shared" si="1"/>
        <v>0,</v>
      </c>
      <c r="S77" s="2"/>
      <c r="T77" s="2" t="str">
        <f t="shared" ref="T77:T83" si="94">"["&amp;J77&amp;", "&amp;LEFT(K77,7)&amp;"]"&amp;","</f>
        <v>[-3, 80],</v>
      </c>
      <c r="U77" s="2" t="str">
        <f t="shared" si="14"/>
        <v xml:space="preserve">   </v>
      </c>
      <c r="V77" s="4" t="str">
        <f t="shared" ref="V77:V83" si="95">IF(L77="[]","''",(IF(L77="'-'","''",L77)))&amp;","</f>
        <v>m,</v>
      </c>
      <c r="W77" s="2" t="str">
        <f t="shared" si="15"/>
        <v xml:space="preserve">      </v>
      </c>
      <c r="X77" s="5" t="str">
        <f t="shared" ref="X77:X83" si="96">"'"&amp;IF(E77="[]","-"," "&amp;(CLEAN(E77))&amp;" ")&amp;"'"&amp;";"</f>
        <v>'-';</v>
      </c>
      <c r="Y77" s="12"/>
      <c r="Z77" s="3">
        <v>0.2</v>
      </c>
      <c r="AA77" s="8">
        <v>-3</v>
      </c>
      <c r="AB77" s="8">
        <v>80</v>
      </c>
      <c r="AE77" s="3">
        <v>415</v>
      </c>
      <c r="AF77" s="3">
        <v>9</v>
      </c>
    </row>
    <row r="78" spans="2:32" x14ac:dyDescent="0.3">
      <c r="B78" s="443"/>
      <c r="C78" s="12" t="s">
        <v>2192</v>
      </c>
      <c r="D78" s="125" t="s">
        <v>2246</v>
      </c>
      <c r="E78" s="7" t="s">
        <v>19</v>
      </c>
      <c r="F78" s="14" t="s">
        <v>1776</v>
      </c>
      <c r="H78" s="3">
        <v>0</v>
      </c>
      <c r="I78" s="8"/>
      <c r="J78" s="29">
        <v>-3</v>
      </c>
      <c r="K78" s="29">
        <v>80</v>
      </c>
      <c r="L78" s="30" t="s">
        <v>1788</v>
      </c>
      <c r="N78" s="10" t="s">
        <v>19</v>
      </c>
      <c r="O78" s="2" t="str">
        <f t="shared" si="92"/>
        <v>'DtLogLccDistToObjRight',</v>
      </c>
      <c r="P78" s="2" t="str">
        <f t="shared" si="13"/>
        <v xml:space="preserve">      </v>
      </c>
      <c r="Q78" s="2" t="str">
        <f t="shared" si="93"/>
        <v>'single',</v>
      </c>
      <c r="R78" s="2" t="str">
        <f t="shared" si="1"/>
        <v>0,</v>
      </c>
      <c r="S78" s="2"/>
      <c r="T78" s="2" t="str">
        <f t="shared" si="94"/>
        <v>[-3, 80],</v>
      </c>
      <c r="U78" s="2" t="str">
        <f t="shared" si="14"/>
        <v xml:space="preserve">   </v>
      </c>
      <c r="V78" s="4" t="str">
        <f t="shared" si="95"/>
        <v>m,</v>
      </c>
      <c r="W78" s="2" t="str">
        <f t="shared" si="15"/>
        <v xml:space="preserve">      </v>
      </c>
      <c r="X78" s="5" t="str">
        <f t="shared" si="96"/>
        <v>'-';</v>
      </c>
      <c r="Y78" s="12"/>
      <c r="Z78" s="3">
        <v>0.2</v>
      </c>
      <c r="AA78" s="8">
        <v>-3</v>
      </c>
      <c r="AB78" s="8">
        <v>80</v>
      </c>
      <c r="AE78" s="3">
        <v>415</v>
      </c>
      <c r="AF78" s="3">
        <v>9</v>
      </c>
    </row>
    <row r="79" spans="2:32" x14ac:dyDescent="0.3">
      <c r="B79" s="443"/>
      <c r="C79" s="251" t="s">
        <v>2595</v>
      </c>
      <c r="D79" s="252" t="s">
        <v>2596</v>
      </c>
      <c r="E79" s="7" t="s">
        <v>19</v>
      </c>
      <c r="F79" s="10" t="s">
        <v>1775</v>
      </c>
      <c r="H79" s="3">
        <v>0</v>
      </c>
      <c r="I79" s="8"/>
      <c r="J79" s="29">
        <v>0</v>
      </c>
      <c r="K79" s="29">
        <v>255</v>
      </c>
      <c r="L79" s="29" t="s">
        <v>1777</v>
      </c>
      <c r="N79" s="10"/>
      <c r="P79" s="2"/>
      <c r="Q79" s="2"/>
      <c r="R79" s="2"/>
      <c r="S79" s="2"/>
      <c r="T79" s="2"/>
      <c r="U79" s="2"/>
      <c r="V79" s="4"/>
      <c r="W79" s="2"/>
      <c r="X79" s="5"/>
      <c r="Y79" s="12"/>
      <c r="Z79" s="8">
        <v>1</v>
      </c>
      <c r="AA79" s="8">
        <v>0</v>
      </c>
      <c r="AB79" s="8">
        <v>255</v>
      </c>
      <c r="AE79" s="3">
        <v>255</v>
      </c>
      <c r="AF79" s="3">
        <v>8</v>
      </c>
    </row>
    <row r="80" spans="2:32" x14ac:dyDescent="0.3">
      <c r="B80" s="443"/>
      <c r="C80" s="12" t="s">
        <v>2193</v>
      </c>
      <c r="D80" s="125" t="s">
        <v>2247</v>
      </c>
      <c r="E80" s="7" t="s">
        <v>19</v>
      </c>
      <c r="F80" s="10" t="s">
        <v>1775</v>
      </c>
      <c r="H80" s="3">
        <v>0</v>
      </c>
      <c r="I80" s="8"/>
      <c r="J80" s="29">
        <v>0</v>
      </c>
      <c r="K80" s="29">
        <v>255</v>
      </c>
      <c r="L80" s="29" t="s">
        <v>1777</v>
      </c>
      <c r="N80" s="10" t="s">
        <v>19</v>
      </c>
      <c r="O80" s="2" t="str">
        <f t="shared" si="92"/>
        <v>'DtLogLccLogicTrans',</v>
      </c>
      <c r="P80" s="2" t="str">
        <f t="shared" si="13"/>
        <v xml:space="preserve">          </v>
      </c>
      <c r="Q80" s="2" t="str">
        <f t="shared" si="93"/>
        <v>'uint8',</v>
      </c>
      <c r="R80" s="2" t="str">
        <f t="shared" si="1"/>
        <v>0,</v>
      </c>
      <c r="S80" s="2"/>
      <c r="T80" s="2" t="str">
        <f t="shared" si="94"/>
        <v>[0, 255],</v>
      </c>
      <c r="U80" s="2" t="str">
        <f t="shared" si="14"/>
        <v xml:space="preserve">   </v>
      </c>
      <c r="V80" s="4" t="str">
        <f t="shared" si="95"/>
        <v>-,</v>
      </c>
      <c r="W80" s="2" t="str">
        <f t="shared" si="15"/>
        <v xml:space="preserve">      </v>
      </c>
      <c r="X80" s="5" t="str">
        <f t="shared" si="96"/>
        <v>'-';</v>
      </c>
      <c r="Y80" s="12"/>
      <c r="Z80" s="8">
        <v>1</v>
      </c>
      <c r="AA80" s="8">
        <v>0</v>
      </c>
      <c r="AB80" s="8">
        <v>255</v>
      </c>
      <c r="AE80" s="3">
        <v>255</v>
      </c>
      <c r="AF80" s="3">
        <v>8</v>
      </c>
    </row>
    <row r="81" spans="2:32" x14ac:dyDescent="0.3">
      <c r="B81" s="443"/>
      <c r="C81" s="12" t="s">
        <v>2194</v>
      </c>
      <c r="D81" s="125" t="s">
        <v>2248</v>
      </c>
      <c r="E81" s="7" t="s">
        <v>19</v>
      </c>
      <c r="F81" s="10" t="s">
        <v>1775</v>
      </c>
      <c r="H81" s="3">
        <v>0</v>
      </c>
      <c r="I81" s="8"/>
      <c r="J81" s="29">
        <v>0</v>
      </c>
      <c r="K81" s="29">
        <v>255</v>
      </c>
      <c r="L81" s="29" t="s">
        <v>1777</v>
      </c>
      <c r="N81" s="10" t="s">
        <v>19</v>
      </c>
      <c r="O81" s="2" t="str">
        <f t="shared" si="92"/>
        <v>'DtLogLccSolverTrans',</v>
      </c>
      <c r="P81" s="2" t="str">
        <f t="shared" si="13"/>
        <v xml:space="preserve">         </v>
      </c>
      <c r="Q81" s="2" t="str">
        <f t="shared" si="93"/>
        <v>'uint8',</v>
      </c>
      <c r="R81" s="2" t="str">
        <f t="shared" si="1"/>
        <v>0,</v>
      </c>
      <c r="S81" s="2"/>
      <c r="T81" s="2" t="str">
        <f t="shared" si="94"/>
        <v>[0, 255],</v>
      </c>
      <c r="U81" s="2" t="str">
        <f t="shared" si="14"/>
        <v xml:space="preserve">   </v>
      </c>
      <c r="V81" s="4" t="str">
        <f t="shared" si="95"/>
        <v>-,</v>
      </c>
      <c r="W81" s="2" t="str">
        <f t="shared" si="15"/>
        <v xml:space="preserve">      </v>
      </c>
      <c r="X81" s="5" t="str">
        <f t="shared" si="96"/>
        <v>'-';</v>
      </c>
      <c r="Y81" s="12"/>
      <c r="Z81" s="8">
        <v>1</v>
      </c>
      <c r="AA81" s="8">
        <v>0</v>
      </c>
      <c r="AB81" s="8">
        <v>255</v>
      </c>
      <c r="AE81" s="3">
        <v>255</v>
      </c>
      <c r="AF81" s="3">
        <v>8</v>
      </c>
    </row>
    <row r="82" spans="2:32" x14ac:dyDescent="0.3">
      <c r="B82" s="443"/>
      <c r="C82" s="12" t="s">
        <v>2195</v>
      </c>
      <c r="D82" s="125" t="s">
        <v>2249</v>
      </c>
      <c r="E82" s="7" t="s">
        <v>19</v>
      </c>
      <c r="F82" s="10" t="s">
        <v>1775</v>
      </c>
      <c r="H82" s="3">
        <v>0</v>
      </c>
      <c r="I82" s="8"/>
      <c r="J82" s="29">
        <v>0</v>
      </c>
      <c r="K82" s="29">
        <v>255</v>
      </c>
      <c r="L82" s="29" t="s">
        <v>1777</v>
      </c>
      <c r="N82" s="10" t="s">
        <v>19</v>
      </c>
      <c r="O82" s="2" t="str">
        <f t="shared" si="92"/>
        <v>'DtLogLccErrFlag',</v>
      </c>
      <c r="P82" s="2" t="str">
        <f t="shared" si="13"/>
        <v xml:space="preserve">             </v>
      </c>
      <c r="Q82" s="2" t="str">
        <f t="shared" si="93"/>
        <v>'uint8',</v>
      </c>
      <c r="R82" s="2" t="str">
        <f t="shared" si="1"/>
        <v>0,</v>
      </c>
      <c r="S82" s="2"/>
      <c r="T82" s="2" t="str">
        <f t="shared" si="94"/>
        <v>[0, 255],</v>
      </c>
      <c r="U82" s="2" t="str">
        <f t="shared" si="14"/>
        <v xml:space="preserve">   </v>
      </c>
      <c r="V82" s="4" t="str">
        <f t="shared" si="95"/>
        <v>-,</v>
      </c>
      <c r="W82" s="2" t="str">
        <f t="shared" si="15"/>
        <v xml:space="preserve">      </v>
      </c>
      <c r="X82" s="5" t="str">
        <f t="shared" si="96"/>
        <v>'-';</v>
      </c>
      <c r="Y82" s="12"/>
      <c r="Z82" s="8">
        <v>1</v>
      </c>
      <c r="AA82" s="8">
        <v>0</v>
      </c>
      <c r="AB82" s="3">
        <v>255</v>
      </c>
      <c r="AE82" s="3">
        <v>255</v>
      </c>
      <c r="AF82" s="3">
        <v>8</v>
      </c>
    </row>
    <row r="83" spans="2:32" x14ac:dyDescent="0.3">
      <c r="B83" s="443"/>
      <c r="C83" s="12" t="s">
        <v>2196</v>
      </c>
      <c r="D83" s="125" t="s">
        <v>2250</v>
      </c>
      <c r="E83" s="7" t="s">
        <v>19</v>
      </c>
      <c r="F83" s="10" t="s">
        <v>1775</v>
      </c>
      <c r="H83" s="3">
        <v>0</v>
      </c>
      <c r="I83" s="8"/>
      <c r="J83" s="29">
        <v>0</v>
      </c>
      <c r="K83" s="29">
        <v>255</v>
      </c>
      <c r="L83" s="29" t="s">
        <v>1777</v>
      </c>
      <c r="N83" s="10" t="s">
        <v>19</v>
      </c>
      <c r="O83" s="2" t="str">
        <f t="shared" si="92"/>
        <v>'DtLogLccErrCode',</v>
      </c>
      <c r="P83" s="2" t="str">
        <f t="shared" si="13"/>
        <v xml:space="preserve">             </v>
      </c>
      <c r="Q83" s="2" t="str">
        <f t="shared" si="93"/>
        <v>'uint8',</v>
      </c>
      <c r="R83" s="2" t="str">
        <f t="shared" si="1"/>
        <v>0,</v>
      </c>
      <c r="S83" s="2"/>
      <c r="T83" s="2" t="str">
        <f t="shared" si="94"/>
        <v>[0, 255],</v>
      </c>
      <c r="U83" s="2" t="str">
        <f t="shared" si="14"/>
        <v xml:space="preserve">   </v>
      </c>
      <c r="V83" s="4" t="str">
        <f t="shared" si="95"/>
        <v>-,</v>
      </c>
      <c r="W83" s="2" t="str">
        <f t="shared" si="15"/>
        <v xml:space="preserve">      </v>
      </c>
      <c r="X83" s="5" t="str">
        <f t="shared" si="96"/>
        <v>'-';</v>
      </c>
      <c r="Y83" s="12"/>
      <c r="Z83" s="8">
        <v>1</v>
      </c>
      <c r="AA83" s="3">
        <v>0</v>
      </c>
      <c r="AB83" s="3">
        <v>255</v>
      </c>
      <c r="AE83" s="3">
        <v>255</v>
      </c>
      <c r="AF83" s="3">
        <v>8</v>
      </c>
    </row>
    <row r="84" spans="2:32" s="8" customFormat="1" x14ac:dyDescent="0.3">
      <c r="B84" s="115"/>
      <c r="C84" s="12"/>
      <c r="D84" s="125"/>
      <c r="E84" s="7"/>
      <c r="F84" s="1"/>
      <c r="J84" s="115"/>
      <c r="K84" s="115"/>
      <c r="L84" s="115"/>
      <c r="O84" s="2" t="str">
        <f>"    %"&amp;B85</f>
        <v xml:space="preserve">    %TestData_RCW</v>
      </c>
      <c r="P84" s="2"/>
      <c r="Q84" s="2"/>
      <c r="R84" s="2"/>
      <c r="S84" s="2"/>
      <c r="T84" s="2"/>
      <c r="U84" s="2"/>
      <c r="V84" s="4"/>
      <c r="W84" s="2"/>
      <c r="X84" s="5"/>
      <c r="AF84" s="8">
        <v>50</v>
      </c>
    </row>
    <row r="85" spans="2:32" x14ac:dyDescent="0.3">
      <c r="B85" s="443" t="s">
        <v>428</v>
      </c>
      <c r="C85" s="12" t="s">
        <v>2197</v>
      </c>
      <c r="D85" s="125" t="s">
        <v>2251</v>
      </c>
      <c r="E85" s="7" t="s">
        <v>19</v>
      </c>
      <c r="F85" s="14" t="s">
        <v>1776</v>
      </c>
      <c r="H85" s="3">
        <v>0</v>
      </c>
      <c r="I85" s="8"/>
      <c r="J85" s="29">
        <v>0</v>
      </c>
      <c r="K85" s="29">
        <v>51</v>
      </c>
      <c r="L85" s="30" t="s">
        <v>1788</v>
      </c>
      <c r="N85" s="10" t="s">
        <v>19</v>
      </c>
      <c r="O85" s="2" t="str">
        <f>"'"&amp;C85&amp;"'"&amp;","</f>
        <v>'DtLogRcwDistToObjRear',</v>
      </c>
      <c r="P85" s="2" t="str">
        <f t="shared" si="13"/>
        <v xml:space="preserve">       </v>
      </c>
      <c r="Q85" s="2" t="str">
        <f t="shared" si="93"/>
        <v>'single',</v>
      </c>
      <c r="R85" s="2" t="str">
        <f t="shared" si="1"/>
        <v>0,</v>
      </c>
      <c r="S85" s="2"/>
      <c r="T85" s="2" t="str">
        <f>"["&amp;J85&amp;", "&amp;LEFT(K85,7)&amp;"]"&amp;","</f>
        <v>[0, 51],</v>
      </c>
      <c r="U85" s="2" t="str">
        <f t="shared" si="14"/>
        <v xml:space="preserve">    </v>
      </c>
      <c r="V85" s="4" t="str">
        <f>IF(L85="[]","''",(IF(L85="'-'","''",L85)))&amp;","</f>
        <v>m,</v>
      </c>
      <c r="W85" s="2" t="str">
        <f t="shared" si="15"/>
        <v xml:space="preserve">      </v>
      </c>
      <c r="X85" s="5" t="str">
        <f>"'"&amp;IF(E85="[]","-"," "&amp;(CLEAN(E85))&amp;" ")&amp;"'"&amp;";"</f>
        <v>'-';</v>
      </c>
      <c r="Y85" s="12"/>
      <c r="Z85" s="3">
        <v>0.2</v>
      </c>
      <c r="AA85" s="8">
        <v>0</v>
      </c>
      <c r="AB85" s="8">
        <v>50</v>
      </c>
      <c r="AE85" s="3">
        <v>250</v>
      </c>
      <c r="AF85" s="3">
        <v>8</v>
      </c>
    </row>
    <row r="86" spans="2:32" x14ac:dyDescent="0.3">
      <c r="B86" s="443"/>
      <c r="C86" s="12" t="s">
        <v>2198</v>
      </c>
      <c r="D86" s="125" t="s">
        <v>2252</v>
      </c>
      <c r="E86" s="7" t="s">
        <v>19</v>
      </c>
      <c r="F86" s="10" t="s">
        <v>1775</v>
      </c>
      <c r="H86" s="8">
        <v>0</v>
      </c>
      <c r="I86" s="8"/>
      <c r="J86" s="29">
        <v>0</v>
      </c>
      <c r="K86" s="29">
        <v>255</v>
      </c>
      <c r="L86" s="29" t="s">
        <v>1777</v>
      </c>
      <c r="N86" s="10" t="s">
        <v>19</v>
      </c>
      <c r="O86" s="2" t="str">
        <f>"'"&amp;C86&amp;"'"&amp;","</f>
        <v>'DtLogRcwLogicTrans',</v>
      </c>
      <c r="P86" s="2" t="str">
        <f t="shared" si="13"/>
        <v xml:space="preserve">          </v>
      </c>
      <c r="Q86" s="2" t="str">
        <f t="shared" si="93"/>
        <v>'uint8',</v>
      </c>
      <c r="R86" s="2" t="str">
        <f t="shared" si="1"/>
        <v>0,</v>
      </c>
      <c r="S86" s="2"/>
      <c r="T86" s="2" t="str">
        <f>"["&amp;J86&amp;", "&amp;LEFT(K86,7)&amp;"]"&amp;","</f>
        <v>[0, 255],</v>
      </c>
      <c r="U86" s="2" t="str">
        <f t="shared" si="14"/>
        <v xml:space="preserve">   </v>
      </c>
      <c r="V86" s="4" t="str">
        <f>IF(L86="[]","''",(IF(L86="'-'","''",L86)))&amp;","</f>
        <v>-,</v>
      </c>
      <c r="W86" s="2" t="str">
        <f t="shared" si="15"/>
        <v xml:space="preserve">      </v>
      </c>
      <c r="X86" s="5" t="str">
        <f>"'"&amp;IF(E86="[]","-"," "&amp;(CLEAN(E86))&amp;" ")&amp;"'"&amp;";"</f>
        <v>'-';</v>
      </c>
      <c r="Y86" s="12"/>
      <c r="Z86" s="8">
        <v>1</v>
      </c>
      <c r="AA86" s="8">
        <v>0</v>
      </c>
      <c r="AB86" s="8">
        <v>255</v>
      </c>
      <c r="AE86" s="3">
        <v>255</v>
      </c>
      <c r="AF86" s="3">
        <v>8</v>
      </c>
    </row>
    <row r="87" spans="2:32" x14ac:dyDescent="0.3">
      <c r="B87" s="443"/>
      <c r="C87" s="12" t="s">
        <v>2199</v>
      </c>
      <c r="D87" s="125" t="s">
        <v>2253</v>
      </c>
      <c r="E87" s="7" t="s">
        <v>19</v>
      </c>
      <c r="F87" s="10" t="s">
        <v>1775</v>
      </c>
      <c r="H87" s="8">
        <v>0</v>
      </c>
      <c r="I87" s="8"/>
      <c r="J87" s="29">
        <v>0</v>
      </c>
      <c r="K87" s="29">
        <v>255</v>
      </c>
      <c r="L87" s="29" t="s">
        <v>1777</v>
      </c>
      <c r="N87" s="10" t="s">
        <v>19</v>
      </c>
      <c r="O87" s="2" t="str">
        <f>"'"&amp;C87&amp;"'"&amp;","</f>
        <v>'DtLogRcwSolverTrans',</v>
      </c>
      <c r="P87" s="2" t="str">
        <f t="shared" si="13"/>
        <v xml:space="preserve">         </v>
      </c>
      <c r="Q87" s="2" t="str">
        <f t="shared" si="93"/>
        <v>'uint8',</v>
      </c>
      <c r="R87" s="2" t="str">
        <f t="shared" si="1"/>
        <v>0,</v>
      </c>
      <c r="S87" s="2"/>
      <c r="T87" s="2" t="str">
        <f>"["&amp;J87&amp;", "&amp;LEFT(K87,7)&amp;"]"&amp;","</f>
        <v>[0, 255],</v>
      </c>
      <c r="U87" s="2" t="str">
        <f t="shared" si="14"/>
        <v xml:space="preserve">   </v>
      </c>
      <c r="V87" s="4" t="str">
        <f>IF(L87="[]","''",(IF(L87="'-'","''",L87)))&amp;","</f>
        <v>-,</v>
      </c>
      <c r="W87" s="2" t="str">
        <f t="shared" si="15"/>
        <v xml:space="preserve">      </v>
      </c>
      <c r="X87" s="5" t="str">
        <f>"'"&amp;IF(E87="[]","-"," "&amp;(CLEAN(E87))&amp;" ")&amp;"'"&amp;";"</f>
        <v>'-';</v>
      </c>
      <c r="Y87" s="12"/>
      <c r="Z87" s="8">
        <v>1</v>
      </c>
      <c r="AA87" s="8">
        <v>0</v>
      </c>
      <c r="AB87" s="8">
        <v>255</v>
      </c>
      <c r="AE87" s="3">
        <v>255</v>
      </c>
      <c r="AF87" s="3">
        <v>8</v>
      </c>
    </row>
    <row r="88" spans="2:32" x14ac:dyDescent="0.3">
      <c r="B88" s="443"/>
      <c r="C88" s="12" t="s">
        <v>2200</v>
      </c>
      <c r="D88" s="125" t="s">
        <v>2254</v>
      </c>
      <c r="E88" s="7" t="s">
        <v>19</v>
      </c>
      <c r="F88" s="10" t="s">
        <v>1775</v>
      </c>
      <c r="H88" s="8">
        <v>0</v>
      </c>
      <c r="I88" s="8"/>
      <c r="J88" s="29">
        <v>0</v>
      </c>
      <c r="K88" s="29">
        <v>255</v>
      </c>
      <c r="L88" s="29" t="s">
        <v>1777</v>
      </c>
      <c r="N88" s="10" t="s">
        <v>19</v>
      </c>
      <c r="O88" s="2" t="str">
        <f>"'"&amp;C88&amp;"'"&amp;","</f>
        <v>'DtLogRcwErrFlag',</v>
      </c>
      <c r="P88" s="2" t="str">
        <f t="shared" si="13"/>
        <v xml:space="preserve">             </v>
      </c>
      <c r="Q88" s="2" t="str">
        <f t="shared" si="93"/>
        <v>'uint8',</v>
      </c>
      <c r="R88" s="2" t="str">
        <f t="shared" si="1"/>
        <v>0,</v>
      </c>
      <c r="S88" s="2"/>
      <c r="T88" s="2" t="str">
        <f>"["&amp;J88&amp;", "&amp;LEFT(K88,7)&amp;"]"&amp;","</f>
        <v>[0, 255],</v>
      </c>
      <c r="U88" s="2" t="str">
        <f t="shared" si="14"/>
        <v xml:space="preserve">   </v>
      </c>
      <c r="V88" s="4" t="str">
        <f>IF(L88="[]","''",(IF(L88="'-'","''",L88)))&amp;","</f>
        <v>-,</v>
      </c>
      <c r="W88" s="2" t="str">
        <f t="shared" si="15"/>
        <v xml:space="preserve">      </v>
      </c>
      <c r="X88" s="5" t="str">
        <f>"'"&amp;IF(E88="[]","-"," "&amp;(CLEAN(E88))&amp;" ")&amp;"'"&amp;";"</f>
        <v>'-';</v>
      </c>
      <c r="Y88" s="12"/>
      <c r="Z88" s="8">
        <v>1</v>
      </c>
      <c r="AA88" s="3">
        <v>0</v>
      </c>
      <c r="AB88" s="8">
        <v>255</v>
      </c>
      <c r="AE88" s="3">
        <v>255</v>
      </c>
      <c r="AF88" s="3">
        <v>8</v>
      </c>
    </row>
    <row r="89" spans="2:32" x14ac:dyDescent="0.3">
      <c r="B89" s="443"/>
      <c r="C89" s="12" t="s">
        <v>2201</v>
      </c>
      <c r="D89" s="125" t="s">
        <v>2255</v>
      </c>
      <c r="E89" s="7" t="s">
        <v>19</v>
      </c>
      <c r="F89" s="10" t="s">
        <v>1775</v>
      </c>
      <c r="H89" s="8">
        <v>0</v>
      </c>
      <c r="I89" s="8"/>
      <c r="J89" s="29">
        <v>0</v>
      </c>
      <c r="K89" s="29">
        <v>255</v>
      </c>
      <c r="L89" s="29" t="s">
        <v>1777</v>
      </c>
      <c r="N89" s="10" t="s">
        <v>19</v>
      </c>
      <c r="O89" s="2" t="str">
        <f>"'"&amp;C89&amp;"'"&amp;","</f>
        <v>'DtLogRcwErrCode',</v>
      </c>
      <c r="P89" s="2" t="str">
        <f t="shared" si="13"/>
        <v xml:space="preserve">             </v>
      </c>
      <c r="Q89" s="2" t="str">
        <f t="shared" si="93"/>
        <v>'uint8',</v>
      </c>
      <c r="R89" s="2" t="str">
        <f t="shared" si="1"/>
        <v>0,</v>
      </c>
      <c r="S89" s="2"/>
      <c r="T89" s="2" t="str">
        <f>"["&amp;J89&amp;", "&amp;LEFT(K89,7)&amp;"]"&amp;","</f>
        <v>[0, 255],</v>
      </c>
      <c r="U89" s="2" t="str">
        <f t="shared" si="14"/>
        <v xml:space="preserve">   </v>
      </c>
      <c r="V89" s="4" t="str">
        <f>IF(L89="[]","''",(IF(L89="'-'","''",L89)))&amp;","</f>
        <v>-,</v>
      </c>
      <c r="W89" s="2" t="str">
        <f t="shared" si="15"/>
        <v xml:space="preserve">      </v>
      </c>
      <c r="X89" s="5" t="str">
        <f>"'"&amp;IF(E89="[]","-"," "&amp;(CLEAN(E89))&amp;" ")&amp;"'"&amp;";"</f>
        <v>'-';</v>
      </c>
      <c r="Y89" s="12"/>
      <c r="Z89" s="8">
        <v>1</v>
      </c>
      <c r="AA89" s="3">
        <v>0</v>
      </c>
      <c r="AB89" s="8">
        <v>255</v>
      </c>
      <c r="AE89" s="3">
        <v>255</v>
      </c>
      <c r="AF89" s="3">
        <v>8</v>
      </c>
    </row>
    <row r="90" spans="2:32" s="8" customFormat="1" x14ac:dyDescent="0.3">
      <c r="B90" s="115"/>
      <c r="C90" s="12"/>
      <c r="D90" s="125"/>
      <c r="E90" s="7"/>
      <c r="J90" s="115"/>
      <c r="K90" s="115"/>
      <c r="L90" s="115"/>
      <c r="O90" s="2" t="str">
        <f>"    %"&amp;B91</f>
        <v xml:space="preserve">    %TestData_RDA</v>
      </c>
      <c r="P90" s="2"/>
      <c r="Q90" s="2"/>
      <c r="R90" s="2"/>
      <c r="S90" s="2"/>
      <c r="T90" s="2"/>
      <c r="U90" s="2"/>
      <c r="V90" s="4"/>
      <c r="W90" s="2"/>
      <c r="X90" s="5"/>
      <c r="AF90" s="8">
        <v>40</v>
      </c>
    </row>
    <row r="91" spans="2:32" x14ac:dyDescent="0.3">
      <c r="B91" s="443" t="s">
        <v>429</v>
      </c>
      <c r="C91" s="12" t="s">
        <v>2202</v>
      </c>
      <c r="D91" s="125" t="s">
        <v>2256</v>
      </c>
      <c r="E91" s="7" t="s">
        <v>19</v>
      </c>
      <c r="F91" s="14" t="s">
        <v>1776</v>
      </c>
      <c r="H91" s="3">
        <v>0</v>
      </c>
      <c r="I91" s="8"/>
      <c r="J91" s="29">
        <v>0</v>
      </c>
      <c r="K91" s="29">
        <v>25</v>
      </c>
      <c r="L91" s="29" t="s">
        <v>1777</v>
      </c>
      <c r="N91" s="10" t="s">
        <v>19</v>
      </c>
      <c r="O91" s="2" t="str">
        <f>"'"&amp;C91&amp;"'"&amp;","</f>
        <v>'DtLogRdaDistToObjRear',</v>
      </c>
      <c r="P91" s="2" t="str">
        <f t="shared" si="13"/>
        <v xml:space="preserve">       </v>
      </c>
      <c r="Q91" s="2" t="str">
        <f t="shared" si="93"/>
        <v>'single',</v>
      </c>
      <c r="R91" s="2" t="str">
        <f t="shared" si="1"/>
        <v>0,</v>
      </c>
      <c r="S91" s="2"/>
      <c r="T91" s="2" t="str">
        <f>"["&amp;J91&amp;", "&amp;LEFT(K91,7)&amp;"]"&amp;","</f>
        <v>[0, 25],</v>
      </c>
      <c r="U91" s="2" t="str">
        <f t="shared" si="14"/>
        <v xml:space="preserve">    </v>
      </c>
      <c r="V91" s="4" t="str">
        <f>IF(L91="[]","''",(IF(L91="'-'","''",L91)))&amp;","</f>
        <v>-,</v>
      </c>
      <c r="W91" s="2" t="str">
        <f t="shared" si="15"/>
        <v xml:space="preserve">      </v>
      </c>
      <c r="X91" s="5" t="str">
        <f>"'"&amp;IF(E91="[]","-"," "&amp;(CLEAN(E91))&amp;" ")&amp;"'"&amp;";"</f>
        <v>'-';</v>
      </c>
      <c r="Y91" s="12"/>
      <c r="Z91" s="8">
        <v>0.1</v>
      </c>
      <c r="AA91" s="8">
        <v>0</v>
      </c>
      <c r="AB91" s="8">
        <v>6.3</v>
      </c>
      <c r="AE91" s="3">
        <v>62.999999999999993</v>
      </c>
      <c r="AF91" s="3">
        <v>6</v>
      </c>
    </row>
    <row r="92" spans="2:32" x14ac:dyDescent="0.3">
      <c r="B92" s="443"/>
      <c r="C92" s="12" t="s">
        <v>2203</v>
      </c>
      <c r="D92" s="125" t="s">
        <v>2257</v>
      </c>
      <c r="E92" s="7" t="s">
        <v>19</v>
      </c>
      <c r="F92" s="10" t="s">
        <v>1775</v>
      </c>
      <c r="H92" s="8">
        <v>0</v>
      </c>
      <c r="I92" s="8"/>
      <c r="J92" s="29">
        <v>0</v>
      </c>
      <c r="K92" s="29">
        <v>255</v>
      </c>
      <c r="L92" s="29" t="s">
        <v>1777</v>
      </c>
      <c r="N92" s="10" t="s">
        <v>19</v>
      </c>
      <c r="O92" s="2" t="str">
        <f>"'"&amp;C92&amp;"'"&amp;","</f>
        <v>'DtLogRdaLogicTrans',</v>
      </c>
      <c r="P92" s="2" t="str">
        <f t="shared" si="13"/>
        <v xml:space="preserve">          </v>
      </c>
      <c r="Q92" s="2" t="str">
        <f t="shared" si="93"/>
        <v>'uint8',</v>
      </c>
      <c r="R92" s="2" t="str">
        <f t="shared" si="1"/>
        <v>0,</v>
      </c>
      <c r="S92" s="2"/>
      <c r="T92" s="2" t="str">
        <f>"["&amp;J92&amp;", "&amp;LEFT(K92,7)&amp;"]"&amp;","</f>
        <v>[0, 255],</v>
      </c>
      <c r="U92" s="2" t="str">
        <f t="shared" si="14"/>
        <v xml:space="preserve">   </v>
      </c>
      <c r="V92" s="4" t="str">
        <f>IF(L92="[]","''",(IF(L92="'-'","''",L92)))&amp;","</f>
        <v>-,</v>
      </c>
      <c r="W92" s="2" t="str">
        <f t="shared" si="15"/>
        <v xml:space="preserve">      </v>
      </c>
      <c r="X92" s="5" t="str">
        <f>"'"&amp;IF(E92="[]","-"," "&amp;(CLEAN(E92))&amp;" ")&amp;"'"&amp;";"</f>
        <v>'-';</v>
      </c>
      <c r="Y92" s="12"/>
      <c r="Z92" s="8">
        <v>1</v>
      </c>
      <c r="AA92" s="8">
        <v>0</v>
      </c>
      <c r="AB92" s="8">
        <v>255</v>
      </c>
      <c r="AE92" s="3">
        <v>255</v>
      </c>
      <c r="AF92" s="3">
        <v>8</v>
      </c>
    </row>
    <row r="93" spans="2:32" x14ac:dyDescent="0.3">
      <c r="B93" s="443"/>
      <c r="C93" s="12" t="s">
        <v>2204</v>
      </c>
      <c r="D93" s="125" t="s">
        <v>2258</v>
      </c>
      <c r="E93" s="7" t="s">
        <v>19</v>
      </c>
      <c r="F93" s="10" t="s">
        <v>1775</v>
      </c>
      <c r="H93" s="8">
        <v>0</v>
      </c>
      <c r="I93" s="8"/>
      <c r="J93" s="29">
        <v>0</v>
      </c>
      <c r="K93" s="29">
        <v>255</v>
      </c>
      <c r="L93" s="29" t="s">
        <v>1777</v>
      </c>
      <c r="N93" s="10" t="s">
        <v>19</v>
      </c>
      <c r="O93" s="2" t="str">
        <f>"'"&amp;C93&amp;"'"&amp;","</f>
        <v>'DtLogRdaSolverTrans',</v>
      </c>
      <c r="P93" s="2" t="str">
        <f t="shared" si="13"/>
        <v xml:space="preserve">         </v>
      </c>
      <c r="Q93" s="2" t="str">
        <f t="shared" si="93"/>
        <v>'uint8',</v>
      </c>
      <c r="R93" s="2" t="str">
        <f t="shared" si="1"/>
        <v>0,</v>
      </c>
      <c r="S93" s="2"/>
      <c r="T93" s="2" t="str">
        <f>"["&amp;J93&amp;", "&amp;LEFT(K93,7)&amp;"]"&amp;","</f>
        <v>[0, 255],</v>
      </c>
      <c r="U93" s="2" t="str">
        <f t="shared" si="14"/>
        <v xml:space="preserve">   </v>
      </c>
      <c r="V93" s="4" t="str">
        <f>IF(L93="[]","''",(IF(L93="'-'","''",L93)))&amp;","</f>
        <v>-,</v>
      </c>
      <c r="W93" s="2" t="str">
        <f t="shared" si="15"/>
        <v xml:space="preserve">      </v>
      </c>
      <c r="X93" s="5" t="str">
        <f>"'"&amp;IF(E93="[]","-"," "&amp;(CLEAN(E93))&amp;" ")&amp;"'"&amp;";"</f>
        <v>'-';</v>
      </c>
      <c r="Y93" s="12"/>
      <c r="Z93" s="8">
        <v>1</v>
      </c>
      <c r="AA93" s="8">
        <v>0</v>
      </c>
      <c r="AB93" s="8">
        <v>255</v>
      </c>
      <c r="AE93" s="3">
        <v>255</v>
      </c>
      <c r="AF93" s="3">
        <v>8</v>
      </c>
    </row>
    <row r="94" spans="2:32" x14ac:dyDescent="0.3">
      <c r="B94" s="443"/>
      <c r="C94" s="12" t="s">
        <v>2205</v>
      </c>
      <c r="D94" s="125" t="s">
        <v>2259</v>
      </c>
      <c r="E94" s="7" t="s">
        <v>19</v>
      </c>
      <c r="F94" s="10" t="s">
        <v>1775</v>
      </c>
      <c r="H94" s="8">
        <v>0</v>
      </c>
      <c r="I94" s="8"/>
      <c r="J94" s="29">
        <v>0</v>
      </c>
      <c r="K94" s="29">
        <v>255</v>
      </c>
      <c r="L94" s="29" t="s">
        <v>1777</v>
      </c>
      <c r="N94" s="10" t="s">
        <v>19</v>
      </c>
      <c r="O94" s="2" t="str">
        <f>"'"&amp;C94&amp;"'"&amp;","</f>
        <v>'DtLogRdaErrFlag',</v>
      </c>
      <c r="P94" s="2" t="str">
        <f t="shared" si="13"/>
        <v xml:space="preserve">             </v>
      </c>
      <c r="Q94" s="2" t="str">
        <f t="shared" si="93"/>
        <v>'uint8',</v>
      </c>
      <c r="R94" s="2" t="str">
        <f t="shared" si="1"/>
        <v>0,</v>
      </c>
      <c r="S94" s="2"/>
      <c r="T94" s="2" t="str">
        <f>"["&amp;J94&amp;", "&amp;LEFT(K94,7)&amp;"]"&amp;","</f>
        <v>[0, 255],</v>
      </c>
      <c r="U94" s="2" t="str">
        <f t="shared" si="14"/>
        <v xml:space="preserve">   </v>
      </c>
      <c r="V94" s="4" t="str">
        <f>IF(L94="[]","''",(IF(L94="'-'","''",L94)))&amp;","</f>
        <v>-,</v>
      </c>
      <c r="W94" s="2" t="str">
        <f t="shared" si="15"/>
        <v xml:space="preserve">      </v>
      </c>
      <c r="X94" s="5" t="str">
        <f>"'"&amp;IF(E94="[]","-"," "&amp;(CLEAN(E94))&amp;" ")&amp;"'"&amp;";"</f>
        <v>'-';</v>
      </c>
      <c r="Y94" s="12"/>
      <c r="Z94" s="8">
        <v>1</v>
      </c>
      <c r="AA94" s="3">
        <v>0</v>
      </c>
      <c r="AB94" s="8">
        <v>255</v>
      </c>
      <c r="AE94" s="3">
        <v>255</v>
      </c>
      <c r="AF94" s="3">
        <v>8</v>
      </c>
    </row>
    <row r="95" spans="2:32" x14ac:dyDescent="0.3">
      <c r="B95" s="443"/>
      <c r="C95" s="12" t="s">
        <v>2206</v>
      </c>
      <c r="D95" s="125" t="s">
        <v>2260</v>
      </c>
      <c r="E95" s="7" t="s">
        <v>19</v>
      </c>
      <c r="F95" s="10" t="s">
        <v>1775</v>
      </c>
      <c r="H95" s="8">
        <v>0</v>
      </c>
      <c r="I95" s="8"/>
      <c r="J95" s="29">
        <v>0</v>
      </c>
      <c r="K95" s="29">
        <v>255</v>
      </c>
      <c r="L95" s="29" t="s">
        <v>1777</v>
      </c>
      <c r="N95" s="10" t="s">
        <v>19</v>
      </c>
      <c r="O95" s="2" t="str">
        <f>"'"&amp;C95&amp;"'"&amp;","</f>
        <v>'DtLogRdaErrCode',</v>
      </c>
      <c r="P95" s="2" t="str">
        <f t="shared" si="13"/>
        <v xml:space="preserve">             </v>
      </c>
      <c r="Q95" s="2" t="str">
        <f t="shared" si="93"/>
        <v>'uint8',</v>
      </c>
      <c r="R95" s="2" t="str">
        <f t="shared" si="1"/>
        <v>0,</v>
      </c>
      <c r="S95" s="2"/>
      <c r="T95" s="2" t="str">
        <f>"["&amp;J95&amp;", "&amp;LEFT(K95,7)&amp;"]"&amp;","</f>
        <v>[0, 255],</v>
      </c>
      <c r="U95" s="2" t="str">
        <f t="shared" si="14"/>
        <v xml:space="preserve">   </v>
      </c>
      <c r="V95" s="4" t="str">
        <f>IF(L95="[]","''",(IF(L95="'-'","''",L95)))&amp;","</f>
        <v>-,</v>
      </c>
      <c r="W95" s="2" t="str">
        <f t="shared" si="15"/>
        <v xml:space="preserve">      </v>
      </c>
      <c r="X95" s="5" t="str">
        <f>"'"&amp;IF(E95="[]","-"," "&amp;(CLEAN(E95))&amp;" ")&amp;"'"&amp;";"</f>
        <v>'-';</v>
      </c>
      <c r="Y95" s="12"/>
      <c r="Z95" s="8">
        <v>1</v>
      </c>
      <c r="AA95" s="3">
        <v>0</v>
      </c>
      <c r="AB95" s="8">
        <v>255</v>
      </c>
      <c r="AE95" s="3">
        <v>255</v>
      </c>
      <c r="AF95" s="3">
        <v>8</v>
      </c>
    </row>
    <row r="96" spans="2:32" s="8" customFormat="1" x14ac:dyDescent="0.3">
      <c r="B96" s="115"/>
      <c r="C96" s="12"/>
      <c r="D96" s="125"/>
      <c r="E96" s="7"/>
      <c r="F96" s="1"/>
      <c r="J96" s="115"/>
      <c r="K96" s="115"/>
      <c r="L96" s="115"/>
      <c r="O96" s="2" t="str">
        <f>"    %"&amp;B97</f>
        <v xml:space="preserve">    %TestData_MLIA</v>
      </c>
      <c r="P96" s="2"/>
      <c r="Q96" s="2"/>
      <c r="R96" s="2"/>
      <c r="S96" s="2"/>
      <c r="T96" s="2"/>
      <c r="U96" s="2"/>
      <c r="V96" s="4"/>
      <c r="W96" s="2"/>
      <c r="X96" s="5"/>
      <c r="AF96" s="8">
        <v>38</v>
      </c>
    </row>
    <row r="97" spans="2:32" x14ac:dyDescent="0.3">
      <c r="B97" s="443" t="s">
        <v>430</v>
      </c>
      <c r="C97" s="12" t="s">
        <v>2207</v>
      </c>
      <c r="D97" s="125" t="s">
        <v>2261</v>
      </c>
      <c r="E97" s="7" t="s">
        <v>19</v>
      </c>
      <c r="F97" s="10" t="s">
        <v>1775</v>
      </c>
      <c r="H97" s="3">
        <v>0</v>
      </c>
      <c r="I97" s="8"/>
      <c r="J97" s="29">
        <v>0</v>
      </c>
      <c r="K97" s="29">
        <v>255</v>
      </c>
      <c r="L97" s="29" t="s">
        <v>1777</v>
      </c>
      <c r="N97" s="10" t="s">
        <v>19</v>
      </c>
      <c r="O97" s="2" t="str">
        <f t="shared" ref="O97:O104" si="97">"'"&amp;C97&amp;"'"&amp;","</f>
        <v>'DtLogMliaDistToObj1',</v>
      </c>
      <c r="P97" s="2" t="str">
        <f t="shared" si="13"/>
        <v xml:space="preserve">         </v>
      </c>
      <c r="Q97" s="2" t="str">
        <f t="shared" si="93"/>
        <v>'uint8',</v>
      </c>
      <c r="R97" s="2" t="str">
        <f t="shared" si="1"/>
        <v>0,</v>
      </c>
      <c r="S97" s="2"/>
      <c r="T97" s="2" t="str">
        <f t="shared" ref="T97:T104" si="98">"["&amp;J97&amp;", "&amp;LEFT(K97,7)&amp;"]"&amp;","</f>
        <v>[0, 255],</v>
      </c>
      <c r="U97" s="2" t="str">
        <f t="shared" si="14"/>
        <v xml:space="preserve">   </v>
      </c>
      <c r="V97" s="4" t="str">
        <f t="shared" ref="V97:V104" si="99">IF(L97="[]","''",(IF(L97="'-'","''",L97)))&amp;","</f>
        <v>-,</v>
      </c>
      <c r="W97" s="2" t="str">
        <f t="shared" si="15"/>
        <v xml:space="preserve">      </v>
      </c>
      <c r="X97" s="5" t="str">
        <f t="shared" ref="X97:X104" si="100">"'"&amp;IF(E97="[]","-"," "&amp;(CLEAN(E97))&amp;" ")&amp;"'"&amp;";"</f>
        <v>'-';</v>
      </c>
      <c r="Y97" s="12"/>
      <c r="Z97" s="8">
        <v>1</v>
      </c>
      <c r="AA97" s="8">
        <v>0</v>
      </c>
      <c r="AB97" s="8">
        <v>255</v>
      </c>
      <c r="AE97" s="3">
        <v>255</v>
      </c>
      <c r="AF97" s="3">
        <v>8</v>
      </c>
    </row>
    <row r="98" spans="2:32" x14ac:dyDescent="0.3">
      <c r="B98" s="443"/>
      <c r="C98" s="12" t="s">
        <v>2208</v>
      </c>
      <c r="D98" s="125" t="s">
        <v>2262</v>
      </c>
      <c r="E98" s="7" t="s">
        <v>19</v>
      </c>
      <c r="F98" s="10" t="s">
        <v>1775</v>
      </c>
      <c r="H98" s="8">
        <v>0</v>
      </c>
      <c r="I98" s="8"/>
      <c r="J98" s="29">
        <v>0</v>
      </c>
      <c r="K98" s="29">
        <v>255</v>
      </c>
      <c r="L98" s="29" t="s">
        <v>1777</v>
      </c>
      <c r="N98" s="10" t="s">
        <v>19</v>
      </c>
      <c r="O98" s="2" t="str">
        <f t="shared" si="97"/>
        <v>'DtLogMliaDistToObj2',</v>
      </c>
      <c r="P98" s="2" t="str">
        <f t="shared" si="13"/>
        <v xml:space="preserve">         </v>
      </c>
      <c r="Q98" s="2" t="str">
        <f t="shared" si="93"/>
        <v>'uint8',</v>
      </c>
      <c r="R98" s="2" t="str">
        <f t="shared" si="1"/>
        <v>0,</v>
      </c>
      <c r="S98" s="2"/>
      <c r="T98" s="2" t="str">
        <f t="shared" si="98"/>
        <v>[0, 255],</v>
      </c>
      <c r="U98" s="2" t="str">
        <f t="shared" si="14"/>
        <v xml:space="preserve">   </v>
      </c>
      <c r="V98" s="4" t="str">
        <f t="shared" si="99"/>
        <v>-,</v>
      </c>
      <c r="W98" s="2" t="str">
        <f t="shared" si="15"/>
        <v xml:space="preserve">      </v>
      </c>
      <c r="X98" s="5" t="str">
        <f t="shared" si="100"/>
        <v>'-';</v>
      </c>
      <c r="Y98" s="12"/>
      <c r="Z98" s="8">
        <v>1</v>
      </c>
      <c r="AA98" s="8">
        <v>0</v>
      </c>
      <c r="AB98" s="8">
        <v>255</v>
      </c>
      <c r="AE98" s="3">
        <v>255</v>
      </c>
      <c r="AF98" s="3">
        <v>8</v>
      </c>
    </row>
    <row r="99" spans="2:32" x14ac:dyDescent="0.3">
      <c r="B99" s="443"/>
      <c r="C99" s="12" t="s">
        <v>2209</v>
      </c>
      <c r="D99" s="125" t="s">
        <v>2263</v>
      </c>
      <c r="E99" s="7" t="s">
        <v>19</v>
      </c>
      <c r="F99" s="10" t="s">
        <v>1775</v>
      </c>
      <c r="H99" s="8">
        <v>0</v>
      </c>
      <c r="I99" s="8"/>
      <c r="J99" s="29">
        <v>0</v>
      </c>
      <c r="K99" s="29">
        <v>255</v>
      </c>
      <c r="L99" s="29" t="s">
        <v>1777</v>
      </c>
      <c r="N99" s="10" t="s">
        <v>19</v>
      </c>
      <c r="O99" s="2" t="str">
        <f t="shared" si="97"/>
        <v>'DtLogMliaDistToObj3',</v>
      </c>
      <c r="P99" s="2" t="str">
        <f t="shared" si="13"/>
        <v xml:space="preserve">         </v>
      </c>
      <c r="Q99" s="2" t="str">
        <f t="shared" si="93"/>
        <v>'uint8',</v>
      </c>
      <c r="R99" s="2" t="str">
        <f t="shared" si="1"/>
        <v>0,</v>
      </c>
      <c r="S99" s="2"/>
      <c r="T99" s="2" t="str">
        <f t="shared" si="98"/>
        <v>[0, 255],</v>
      </c>
      <c r="U99" s="2" t="str">
        <f t="shared" si="14"/>
        <v xml:space="preserve">   </v>
      </c>
      <c r="V99" s="4" t="str">
        <f t="shared" si="99"/>
        <v>-,</v>
      </c>
      <c r="W99" s="2" t="str">
        <f t="shared" si="15"/>
        <v xml:space="preserve">      </v>
      </c>
      <c r="X99" s="5" t="str">
        <f t="shared" si="100"/>
        <v>'-';</v>
      </c>
      <c r="Y99" s="12"/>
      <c r="Z99" s="8">
        <v>1</v>
      </c>
      <c r="AA99" s="3">
        <v>0</v>
      </c>
      <c r="AB99" s="8">
        <v>255</v>
      </c>
      <c r="AE99" s="3">
        <v>255</v>
      </c>
      <c r="AF99" s="3">
        <v>8</v>
      </c>
    </row>
    <row r="100" spans="2:32" x14ac:dyDescent="0.3">
      <c r="B100" s="443"/>
      <c r="C100" s="12" t="s">
        <v>2210</v>
      </c>
      <c r="D100" s="125" t="s">
        <v>2264</v>
      </c>
      <c r="E100" s="7" t="s">
        <v>19</v>
      </c>
      <c r="F100" s="10" t="s">
        <v>1775</v>
      </c>
      <c r="H100" s="8">
        <v>0</v>
      </c>
      <c r="I100" s="8"/>
      <c r="J100" s="29">
        <v>0</v>
      </c>
      <c r="K100" s="29">
        <v>255</v>
      </c>
      <c r="L100" s="29" t="s">
        <v>1777</v>
      </c>
      <c r="N100" s="10" t="s">
        <v>19</v>
      </c>
      <c r="O100" s="2" t="str">
        <f t="shared" si="97"/>
        <v>'DtLogMliaDistToObj4',</v>
      </c>
      <c r="P100" s="2" t="str">
        <f t="shared" si="13"/>
        <v xml:space="preserve">         </v>
      </c>
      <c r="Q100" s="2" t="str">
        <f t="shared" si="93"/>
        <v>'uint8',</v>
      </c>
      <c r="R100" s="2" t="str">
        <f t="shared" si="1"/>
        <v>0,</v>
      </c>
      <c r="S100" s="2"/>
      <c r="T100" s="2" t="str">
        <f t="shared" si="98"/>
        <v>[0, 255],</v>
      </c>
      <c r="U100" s="2" t="str">
        <f t="shared" si="14"/>
        <v xml:space="preserve">   </v>
      </c>
      <c r="V100" s="4" t="str">
        <f t="shared" si="99"/>
        <v>-,</v>
      </c>
      <c r="W100" s="2" t="str">
        <f t="shared" si="15"/>
        <v xml:space="preserve">      </v>
      </c>
      <c r="X100" s="5" t="str">
        <f t="shared" si="100"/>
        <v>'-';</v>
      </c>
      <c r="Y100" s="12"/>
      <c r="Z100" s="8">
        <v>1</v>
      </c>
      <c r="AA100" s="3">
        <v>0</v>
      </c>
      <c r="AB100" s="8">
        <v>255</v>
      </c>
      <c r="AE100" s="3">
        <v>255</v>
      </c>
      <c r="AF100" s="3">
        <v>8</v>
      </c>
    </row>
    <row r="101" spans="2:32" x14ac:dyDescent="0.3">
      <c r="B101" s="443"/>
      <c r="C101" s="12" t="s">
        <v>2211</v>
      </c>
      <c r="D101" s="125" t="s">
        <v>2265</v>
      </c>
      <c r="E101" s="7" t="s">
        <v>19</v>
      </c>
      <c r="F101" s="10" t="s">
        <v>1775</v>
      </c>
      <c r="H101" s="8">
        <v>0</v>
      </c>
      <c r="I101" s="8"/>
      <c r="J101" s="29">
        <v>0</v>
      </c>
      <c r="K101" s="29">
        <v>255</v>
      </c>
      <c r="L101" s="29" t="s">
        <v>1777</v>
      </c>
      <c r="N101" s="10" t="s">
        <v>19</v>
      </c>
      <c r="O101" s="2" t="str">
        <f t="shared" si="97"/>
        <v>'DtLogMliaLogicTrans',</v>
      </c>
      <c r="P101" s="2" t="str">
        <f t="shared" si="13"/>
        <v xml:space="preserve">         </v>
      </c>
      <c r="Q101" s="2" t="str">
        <f t="shared" si="93"/>
        <v>'uint8',</v>
      </c>
      <c r="R101" s="2" t="str">
        <f t="shared" si="1"/>
        <v>0,</v>
      </c>
      <c r="S101" s="2"/>
      <c r="T101" s="2" t="str">
        <f t="shared" si="98"/>
        <v>[0, 255],</v>
      </c>
      <c r="U101" s="2" t="str">
        <f t="shared" si="14"/>
        <v xml:space="preserve">   </v>
      </c>
      <c r="V101" s="4" t="str">
        <f t="shared" si="99"/>
        <v>-,</v>
      </c>
      <c r="W101" s="2" t="str">
        <f t="shared" si="15"/>
        <v xml:space="preserve">      </v>
      </c>
      <c r="X101" s="5" t="str">
        <f t="shared" si="100"/>
        <v>'-';</v>
      </c>
      <c r="Y101" s="12"/>
      <c r="Z101" s="8">
        <v>1</v>
      </c>
      <c r="AA101" s="3">
        <v>0</v>
      </c>
      <c r="AB101" s="8">
        <v>255</v>
      </c>
      <c r="AE101" s="3">
        <v>255</v>
      </c>
      <c r="AF101" s="3">
        <v>8</v>
      </c>
    </row>
    <row r="102" spans="2:32" x14ac:dyDescent="0.3">
      <c r="B102" s="443"/>
      <c r="C102" s="12" t="s">
        <v>2212</v>
      </c>
      <c r="D102" s="125" t="s">
        <v>2266</v>
      </c>
      <c r="E102" s="7" t="s">
        <v>19</v>
      </c>
      <c r="F102" s="10" t="s">
        <v>1775</v>
      </c>
      <c r="H102" s="3">
        <v>0</v>
      </c>
      <c r="I102" s="8"/>
      <c r="J102" s="29">
        <v>0</v>
      </c>
      <c r="K102" s="29">
        <v>255</v>
      </c>
      <c r="L102" s="29" t="s">
        <v>1777</v>
      </c>
      <c r="N102" s="10" t="s">
        <v>19</v>
      </c>
      <c r="O102" s="2" t="str">
        <f t="shared" si="97"/>
        <v>'DtLogMliaSolverTrans',</v>
      </c>
      <c r="P102" s="2" t="str">
        <f t="shared" si="13"/>
        <v xml:space="preserve">        </v>
      </c>
      <c r="Q102" s="2" t="str">
        <f t="shared" si="93"/>
        <v>'uint8',</v>
      </c>
      <c r="R102" s="2" t="str">
        <f t="shared" si="1"/>
        <v>0,</v>
      </c>
      <c r="S102" s="2"/>
      <c r="T102" s="2" t="str">
        <f t="shared" si="98"/>
        <v>[0, 255],</v>
      </c>
      <c r="U102" s="2" t="str">
        <f t="shared" si="14"/>
        <v xml:space="preserve">   </v>
      </c>
      <c r="V102" s="4" t="str">
        <f t="shared" si="99"/>
        <v>-,</v>
      </c>
      <c r="W102" s="2" t="str">
        <f t="shared" si="15"/>
        <v xml:space="preserve">      </v>
      </c>
      <c r="X102" s="5" t="str">
        <f t="shared" si="100"/>
        <v>'-';</v>
      </c>
      <c r="Y102" s="12"/>
      <c r="Z102" s="8">
        <v>1</v>
      </c>
      <c r="AA102" s="3">
        <v>0</v>
      </c>
      <c r="AB102" s="8">
        <v>255</v>
      </c>
      <c r="AE102" s="3">
        <v>255</v>
      </c>
      <c r="AF102" s="3">
        <v>8</v>
      </c>
    </row>
    <row r="103" spans="2:32" x14ac:dyDescent="0.3">
      <c r="B103" s="443"/>
      <c r="C103" s="12" t="s">
        <v>2213</v>
      </c>
      <c r="D103" s="125" t="s">
        <v>2267</v>
      </c>
      <c r="E103" s="7" t="s">
        <v>19</v>
      </c>
      <c r="F103" s="10" t="s">
        <v>1775</v>
      </c>
      <c r="H103" s="8">
        <v>0</v>
      </c>
      <c r="I103" s="8"/>
      <c r="J103" s="29">
        <v>0</v>
      </c>
      <c r="K103" s="29">
        <v>255</v>
      </c>
      <c r="L103" s="29" t="s">
        <v>1777</v>
      </c>
      <c r="N103" s="10" t="s">
        <v>19</v>
      </c>
      <c r="O103" s="2" t="str">
        <f t="shared" si="97"/>
        <v>'DtLogMliaErrFlag',</v>
      </c>
      <c r="P103" s="2" t="str">
        <f t="shared" si="13"/>
        <v xml:space="preserve">            </v>
      </c>
      <c r="Q103" s="2" t="str">
        <f t="shared" si="93"/>
        <v>'uint8',</v>
      </c>
      <c r="R103" s="2" t="str">
        <f t="shared" si="1"/>
        <v>0,</v>
      </c>
      <c r="S103" s="2"/>
      <c r="T103" s="2" t="str">
        <f t="shared" si="98"/>
        <v>[0, 255],</v>
      </c>
      <c r="U103" s="2" t="str">
        <f t="shared" si="14"/>
        <v xml:space="preserve">   </v>
      </c>
      <c r="V103" s="4" t="str">
        <f t="shared" si="99"/>
        <v>-,</v>
      </c>
      <c r="W103" s="2" t="str">
        <f t="shared" si="15"/>
        <v xml:space="preserve">      </v>
      </c>
      <c r="X103" s="5" t="str">
        <f t="shared" si="100"/>
        <v>'-';</v>
      </c>
      <c r="Y103" s="12"/>
      <c r="Z103" s="8">
        <v>1</v>
      </c>
      <c r="AA103" s="3">
        <v>0</v>
      </c>
      <c r="AB103" s="8">
        <v>1</v>
      </c>
      <c r="AE103" s="3">
        <v>1</v>
      </c>
      <c r="AF103" s="3">
        <v>1</v>
      </c>
    </row>
    <row r="104" spans="2:32" x14ac:dyDescent="0.3">
      <c r="B104" s="443"/>
      <c r="C104" s="12" t="s">
        <v>2214</v>
      </c>
      <c r="D104" s="125" t="s">
        <v>2268</v>
      </c>
      <c r="E104" s="7" t="s">
        <v>19</v>
      </c>
      <c r="F104" s="10" t="s">
        <v>1775</v>
      </c>
      <c r="H104" s="8">
        <v>0</v>
      </c>
      <c r="I104" s="8"/>
      <c r="J104" s="29">
        <v>0</v>
      </c>
      <c r="K104" s="29">
        <v>255</v>
      </c>
      <c r="L104" s="29" t="s">
        <v>1777</v>
      </c>
      <c r="N104" s="10" t="s">
        <v>19</v>
      </c>
      <c r="O104" s="2" t="str">
        <f t="shared" si="97"/>
        <v>'DtLogMliaErrCode',</v>
      </c>
      <c r="P104" s="2" t="str">
        <f t="shared" si="13"/>
        <v xml:space="preserve">            </v>
      </c>
      <c r="Q104" s="2" t="str">
        <f t="shared" si="93"/>
        <v>'uint8',</v>
      </c>
      <c r="R104" s="2" t="str">
        <f t="shared" si="1"/>
        <v>0,</v>
      </c>
      <c r="S104" s="2"/>
      <c r="T104" s="2" t="str">
        <f t="shared" si="98"/>
        <v>[0, 255],</v>
      </c>
      <c r="U104" s="2" t="str">
        <f t="shared" si="14"/>
        <v xml:space="preserve">   </v>
      </c>
      <c r="V104" s="4" t="str">
        <f t="shared" si="99"/>
        <v>-,</v>
      </c>
      <c r="W104" s="2" t="str">
        <f t="shared" si="15"/>
        <v xml:space="preserve">      </v>
      </c>
      <c r="X104" s="5" t="str">
        <f t="shared" si="100"/>
        <v>'-';</v>
      </c>
      <c r="Y104" s="12"/>
      <c r="Z104" s="8">
        <v>1</v>
      </c>
      <c r="AA104" s="3">
        <v>0</v>
      </c>
      <c r="AB104" s="8">
        <v>255</v>
      </c>
      <c r="AE104" s="3">
        <v>255</v>
      </c>
      <c r="AF104" s="3">
        <v>8</v>
      </c>
    </row>
    <row r="105" spans="2:32" s="8" customFormat="1" x14ac:dyDescent="0.3">
      <c r="B105" s="115"/>
      <c r="C105" s="12"/>
      <c r="D105" s="125"/>
      <c r="E105" s="7"/>
      <c r="F105" s="1"/>
      <c r="J105" s="115"/>
      <c r="K105" s="115"/>
      <c r="L105" s="115"/>
      <c r="O105" s="1"/>
      <c r="P105" s="1"/>
      <c r="Q105" s="2"/>
      <c r="R105" s="1"/>
      <c r="S105" s="1"/>
      <c r="T105" s="1"/>
      <c r="U105" s="1"/>
      <c r="V105" s="13"/>
      <c r="W105" s="1"/>
      <c r="X105" s="6"/>
    </row>
    <row r="106" spans="2:32" x14ac:dyDescent="0.3">
      <c r="B106" s="443" t="s">
        <v>431</v>
      </c>
      <c r="C106" s="12" t="s">
        <v>2215</v>
      </c>
      <c r="D106" s="125" t="s">
        <v>2269</v>
      </c>
      <c r="E106" s="7" t="s">
        <v>19</v>
      </c>
      <c r="F106" s="10" t="s">
        <v>1775</v>
      </c>
      <c r="H106" s="8">
        <v>0</v>
      </c>
      <c r="I106" s="8"/>
      <c r="J106" s="29">
        <v>0</v>
      </c>
      <c r="K106" s="29">
        <v>255</v>
      </c>
      <c r="L106" s="29" t="s">
        <v>1777</v>
      </c>
      <c r="N106" s="10" t="s">
        <v>19</v>
      </c>
      <c r="O106" s="2" t="str">
        <f>"'"&amp;C106&amp;"'"&amp;","</f>
        <v>'DtLogVisualLogicTrans',</v>
      </c>
      <c r="P106" s="2" t="str">
        <f t="shared" si="13"/>
        <v xml:space="preserve">       </v>
      </c>
      <c r="Q106" s="2" t="str">
        <f t="shared" si="93"/>
        <v>'uint8',</v>
      </c>
      <c r="R106" s="2" t="str">
        <f t="shared" si="1"/>
        <v>0,</v>
      </c>
      <c r="S106" s="2"/>
      <c r="T106" s="2" t="str">
        <f>"["&amp;J106&amp;", "&amp;LEFT(K106,7)&amp;"]"&amp;","</f>
        <v>[0, 255],</v>
      </c>
      <c r="U106" s="2" t="str">
        <f t="shared" si="14"/>
        <v xml:space="preserve">   </v>
      </c>
      <c r="V106" s="4" t="str">
        <f>IF(L106="[]","''",(IF(L106="'-'","''",L106)))&amp;","</f>
        <v>-,</v>
      </c>
      <c r="W106" s="2" t="str">
        <f t="shared" si="15"/>
        <v xml:space="preserve">      </v>
      </c>
      <c r="X106" s="5" t="str">
        <f>"'"&amp;IF(E106="[]","-"," "&amp;(CLEAN(E106))&amp;" ")&amp;"'"&amp;";"</f>
        <v>'-';</v>
      </c>
      <c r="Y106" s="12"/>
      <c r="Z106" s="8">
        <v>1</v>
      </c>
      <c r="AA106" s="8">
        <v>0</v>
      </c>
      <c r="AB106" s="8">
        <v>255</v>
      </c>
      <c r="AE106" s="3">
        <v>255</v>
      </c>
      <c r="AF106" s="3">
        <v>8</v>
      </c>
    </row>
    <row r="107" spans="2:32" x14ac:dyDescent="0.3">
      <c r="B107" s="443"/>
      <c r="C107" s="12" t="s">
        <v>2216</v>
      </c>
      <c r="D107" s="125" t="s">
        <v>2270</v>
      </c>
      <c r="E107" s="7" t="s">
        <v>19</v>
      </c>
      <c r="F107" s="10" t="s">
        <v>1775</v>
      </c>
      <c r="H107" s="3">
        <v>0</v>
      </c>
      <c r="I107" s="8"/>
      <c r="J107" s="29">
        <v>0</v>
      </c>
      <c r="K107" s="29">
        <v>255</v>
      </c>
      <c r="L107" s="29" t="s">
        <v>1777</v>
      </c>
      <c r="N107" s="10" t="s">
        <v>19</v>
      </c>
      <c r="O107" s="2" t="str">
        <f>"'"&amp;C107&amp;"'"&amp;","</f>
        <v>'DtLogVisualSolverTrans',</v>
      </c>
      <c r="P107" s="2" t="str">
        <f t="shared" ref="P107:P109" si="101">REPT(" ", (31-LEN(O107)))</f>
        <v xml:space="preserve">      </v>
      </c>
      <c r="Q107" s="2" t="str">
        <f t="shared" si="93"/>
        <v>'uint8',</v>
      </c>
      <c r="R107" s="2" t="str">
        <f t="shared" si="1"/>
        <v>0,</v>
      </c>
      <c r="S107" s="2"/>
      <c r="T107" s="2" t="str">
        <f>"["&amp;J107&amp;", "&amp;LEFT(K107,7)&amp;"]"&amp;","</f>
        <v>[0, 255],</v>
      </c>
      <c r="U107" s="2" t="str">
        <f t="shared" ref="U107:U109" si="102">REPT(" ", (12-LEN(T107)))</f>
        <v xml:space="preserve">   </v>
      </c>
      <c r="V107" s="4" t="str">
        <f>IF(L107="[]","''",(IF(L107="'-'","''",L107)))&amp;","</f>
        <v>-,</v>
      </c>
      <c r="W107" s="2" t="str">
        <f t="shared" ref="W107:W109" si="103">REPT(" ", (8-LEN(V107)))</f>
        <v xml:space="preserve">      </v>
      </c>
      <c r="X107" s="5" t="str">
        <f>"'"&amp;IF(E107="[]","-"," "&amp;(CLEAN(E107))&amp;" ")&amp;"'"&amp;";"</f>
        <v>'-';</v>
      </c>
      <c r="Y107" s="12"/>
      <c r="Z107" s="8">
        <v>1</v>
      </c>
      <c r="AA107" s="8">
        <v>0</v>
      </c>
      <c r="AB107" s="8">
        <v>255</v>
      </c>
      <c r="AE107" s="3">
        <v>255</v>
      </c>
      <c r="AF107" s="3">
        <v>8</v>
      </c>
    </row>
    <row r="108" spans="2:32" x14ac:dyDescent="0.3">
      <c r="B108" s="443"/>
      <c r="C108" s="12" t="s">
        <v>2217</v>
      </c>
      <c r="D108" s="125" t="s">
        <v>2271</v>
      </c>
      <c r="E108" s="7" t="s">
        <v>19</v>
      </c>
      <c r="F108" s="10" t="s">
        <v>1775</v>
      </c>
      <c r="H108" s="8">
        <v>0</v>
      </c>
      <c r="I108" s="8"/>
      <c r="J108" s="29">
        <v>0</v>
      </c>
      <c r="K108" s="29">
        <v>255</v>
      </c>
      <c r="L108" s="29" t="s">
        <v>1777</v>
      </c>
      <c r="N108" s="10" t="s">
        <v>19</v>
      </c>
      <c r="O108" s="2" t="str">
        <f>"'"&amp;C108&amp;"'"&amp;","</f>
        <v>'DtLogVisualErrFlag',</v>
      </c>
      <c r="P108" s="2" t="str">
        <f t="shared" si="101"/>
        <v xml:space="preserve">          </v>
      </c>
      <c r="Q108" s="2" t="str">
        <f t="shared" si="93"/>
        <v>'uint8',</v>
      </c>
      <c r="R108" s="2" t="str">
        <f t="shared" si="1"/>
        <v>0,</v>
      </c>
      <c r="S108" s="2"/>
      <c r="T108" s="2" t="str">
        <f>"["&amp;J108&amp;", "&amp;LEFT(K108,7)&amp;"]"&amp;","</f>
        <v>[0, 255],</v>
      </c>
      <c r="U108" s="2" t="str">
        <f t="shared" si="102"/>
        <v xml:space="preserve">   </v>
      </c>
      <c r="V108" s="4" t="str">
        <f>IF(L108="[]","''",(IF(L108="'-'","''",L108)))&amp;","</f>
        <v>-,</v>
      </c>
      <c r="W108" s="2" t="str">
        <f t="shared" si="103"/>
        <v xml:space="preserve">      </v>
      </c>
      <c r="X108" s="5" t="str">
        <f>"'"&amp;IF(E108="[]","-"," "&amp;(CLEAN(E108))&amp;" ")&amp;"'"&amp;";"</f>
        <v>'-';</v>
      </c>
      <c r="Y108" s="12"/>
      <c r="Z108" s="8">
        <v>1</v>
      </c>
      <c r="AA108" s="8">
        <v>0</v>
      </c>
      <c r="AB108" s="8">
        <v>255</v>
      </c>
      <c r="AE108" s="3">
        <v>255</v>
      </c>
      <c r="AF108" s="3">
        <v>8</v>
      </c>
    </row>
    <row r="109" spans="2:32" x14ac:dyDescent="0.3">
      <c r="B109" s="443"/>
      <c r="C109" s="12" t="s">
        <v>2218</v>
      </c>
      <c r="D109" s="125" t="s">
        <v>2272</v>
      </c>
      <c r="E109" s="7" t="s">
        <v>19</v>
      </c>
      <c r="F109" s="10" t="s">
        <v>1775</v>
      </c>
      <c r="H109" s="8">
        <v>0</v>
      </c>
      <c r="I109" s="8"/>
      <c r="J109" s="29">
        <v>0</v>
      </c>
      <c r="K109" s="29">
        <v>255</v>
      </c>
      <c r="L109" s="29" t="s">
        <v>1777</v>
      </c>
      <c r="N109" s="10" t="s">
        <v>19</v>
      </c>
      <c r="O109" s="2" t="str">
        <f>"'"&amp;C109&amp;"'"&amp;","</f>
        <v>'DtLogVisualErrCode',</v>
      </c>
      <c r="P109" s="2" t="str">
        <f t="shared" si="101"/>
        <v xml:space="preserve">          </v>
      </c>
      <c r="Q109" s="2" t="str">
        <f t="shared" si="93"/>
        <v>'uint8',</v>
      </c>
      <c r="R109" s="2" t="str">
        <f t="shared" si="1"/>
        <v>0,</v>
      </c>
      <c r="S109" s="2"/>
      <c r="T109" s="2" t="str">
        <f>"["&amp;J109&amp;", "&amp;LEFT(K109,7)&amp;"]"&amp;","</f>
        <v>[0, 255],</v>
      </c>
      <c r="U109" s="2" t="str">
        <f t="shared" si="102"/>
        <v xml:space="preserve">   </v>
      </c>
      <c r="V109" s="4" t="str">
        <f>IF(L109="[]","''",(IF(L109="'-'","''",L109)))&amp;","</f>
        <v>-,</v>
      </c>
      <c r="W109" s="2" t="str">
        <f t="shared" si="103"/>
        <v xml:space="preserve">      </v>
      </c>
      <c r="X109" s="5" t="str">
        <f>"'"&amp;IF(E109="[]","-"," "&amp;(CLEAN(E109))&amp;" ")&amp;"'"&amp;";"</f>
        <v>'-';</v>
      </c>
      <c r="Y109" s="12"/>
      <c r="Z109" s="8">
        <v>1</v>
      </c>
      <c r="AA109" s="8">
        <v>0</v>
      </c>
      <c r="AB109" s="8">
        <v>255</v>
      </c>
      <c r="AE109" s="3">
        <v>255</v>
      </c>
      <c r="AF109" s="3">
        <v>8</v>
      </c>
    </row>
    <row r="110" spans="2:32" s="8" customFormat="1" x14ac:dyDescent="0.3">
      <c r="B110" s="115"/>
      <c r="C110" s="12"/>
      <c r="D110" s="125"/>
      <c r="E110" s="7"/>
      <c r="F110" s="1"/>
      <c r="G110" s="3"/>
      <c r="J110" s="115"/>
      <c r="K110" s="115"/>
      <c r="L110" s="115"/>
      <c r="M110" s="3"/>
      <c r="N110" s="1"/>
      <c r="O110" s="1"/>
      <c r="P110" s="1"/>
      <c r="Q110" s="2"/>
      <c r="R110" s="1"/>
      <c r="S110" s="1"/>
      <c r="T110" s="1"/>
      <c r="U110" s="1"/>
      <c r="V110" s="13"/>
      <c r="W110" s="1"/>
      <c r="X110" s="6"/>
    </row>
    <row r="111" spans="2:32" s="8" customFormat="1" x14ac:dyDescent="0.3">
      <c r="B111" s="443" t="s">
        <v>804</v>
      </c>
      <c r="C111" s="12" t="str">
        <f>"DtAnalytic"&amp;D111</f>
        <v>DtAnalyticAebCorrnTiWarn</v>
      </c>
      <c r="D111" s="126" t="s">
        <v>813</v>
      </c>
      <c r="E111" s="57" t="s">
        <v>830</v>
      </c>
      <c r="F111" s="14" t="s">
        <v>1776</v>
      </c>
      <c r="G111" s="3"/>
      <c r="H111" s="3">
        <v>0</v>
      </c>
      <c r="J111" s="29">
        <v>-1</v>
      </c>
      <c r="K111" s="29">
        <v>1</v>
      </c>
      <c r="L111" s="29" t="s">
        <v>1777</v>
      </c>
      <c r="M111" s="3"/>
      <c r="N111" s="10" t="s">
        <v>19</v>
      </c>
      <c r="O111" s="1" t="str">
        <f t="shared" ref="O111:O149" si="104">"'"&amp;C111&amp;"'"&amp;","</f>
        <v>'DtAnalyticAebCorrnTiWarn',</v>
      </c>
      <c r="P111" s="1" t="str">
        <f>REPT(" ", (31-LEN(O111)))</f>
        <v xml:space="preserve">    </v>
      </c>
      <c r="Q111" s="2" t="str">
        <f t="shared" si="93"/>
        <v>'single',</v>
      </c>
      <c r="R111" s="1" t="str">
        <f t="shared" ref="R111:R149" si="105">"0,"</f>
        <v>0,</v>
      </c>
      <c r="S111" s="1"/>
      <c r="T111" s="1" t="str">
        <f t="shared" ref="T111:T149" si="106">"["&amp;J111&amp;", "&amp;LEFT(K111,7)&amp;"]"&amp;","</f>
        <v>[-1, 1],</v>
      </c>
      <c r="U111" s="1" t="str">
        <f t="shared" ref="U111:U114" si="107">REPT(" ", (13-LEN(T111)))</f>
        <v xml:space="preserve">     </v>
      </c>
      <c r="V111" s="13" t="str">
        <f t="shared" ref="V111:V149" si="108">IF(L111="[]","''",(IF(L111="'-'","''",L111)))&amp;","</f>
        <v>-,</v>
      </c>
      <c r="W111" s="1" t="str">
        <f t="shared" ref="W111:W114" si="109">REPT(" ", (9-LEN(V111)))</f>
        <v xml:space="preserve">       </v>
      </c>
      <c r="X111" s="6" t="str">
        <f>"'"&amp;IF(E111="[]","-"," "&amp;(CLEAN(E111))&amp;" ")&amp;"'"&amp;";"</f>
        <v>' Stored AEB warning correction time: -1, -0.95, -0.9...1 ';</v>
      </c>
      <c r="Z111" s="1"/>
      <c r="AA111" s="453"/>
      <c r="AB111" s="58"/>
      <c r="AC111" s="58"/>
    </row>
    <row r="112" spans="2:32" s="8" customFormat="1" x14ac:dyDescent="0.3">
      <c r="B112" s="443"/>
      <c r="C112" s="12" t="str">
        <f>"DtAnalytic"&amp;D112</f>
        <v>DtAnalyticLccCorrnTiWarn</v>
      </c>
      <c r="D112" s="126" t="s">
        <v>814</v>
      </c>
      <c r="E112" s="57" t="s">
        <v>840</v>
      </c>
      <c r="F112" s="14" t="s">
        <v>1776</v>
      </c>
      <c r="G112" s="3"/>
      <c r="H112" s="2">
        <v>0</v>
      </c>
      <c r="J112" s="29">
        <v>-1</v>
      </c>
      <c r="K112" s="29">
        <v>1</v>
      </c>
      <c r="L112" s="29" t="s">
        <v>1777</v>
      </c>
      <c r="M112" s="3"/>
      <c r="N112" s="10" t="s">
        <v>19</v>
      </c>
      <c r="O112" s="1" t="str">
        <f t="shared" si="104"/>
        <v>'DtAnalyticLccCorrnTiWarn',</v>
      </c>
      <c r="P112" s="1" t="str">
        <f>REPT(" ", (31-LEN(O112)))</f>
        <v xml:space="preserve">    </v>
      </c>
      <c r="Q112" s="2" t="str">
        <f t="shared" si="93"/>
        <v>'single',</v>
      </c>
      <c r="R112" s="1" t="str">
        <f t="shared" si="105"/>
        <v>0,</v>
      </c>
      <c r="S112" s="1"/>
      <c r="T112" s="1" t="str">
        <f t="shared" si="106"/>
        <v>[-1, 1],</v>
      </c>
      <c r="U112" s="1" t="str">
        <f t="shared" si="107"/>
        <v xml:space="preserve">     </v>
      </c>
      <c r="V112" s="13" t="str">
        <f t="shared" si="108"/>
        <v>-,</v>
      </c>
      <c r="W112" s="1" t="str">
        <f t="shared" si="109"/>
        <v xml:space="preserve">       </v>
      </c>
      <c r="X112" s="6" t="str">
        <f>"'"&amp;IF(E112="[]","-"," "&amp;(CLEAN(E112))&amp;" ")&amp;"'"&amp;";"</f>
        <v>' Stored LCC warning correction time: -1, -0.95, -0.9...1 ';</v>
      </c>
      <c r="Z112" s="1"/>
      <c r="AA112" s="453"/>
      <c r="AB112" s="1"/>
      <c r="AC112" s="1"/>
    </row>
    <row r="113" spans="2:29" s="8" customFormat="1" x14ac:dyDescent="0.3">
      <c r="B113" s="443"/>
      <c r="C113" s="12" t="str">
        <f>"DtAnalytic"&amp;D113</f>
        <v>DtAnalyticDowCorrnTiWarn</v>
      </c>
      <c r="D113" s="126" t="s">
        <v>815</v>
      </c>
      <c r="E113" s="57" t="s">
        <v>842</v>
      </c>
      <c r="F113" s="14" t="s">
        <v>1776</v>
      </c>
      <c r="G113" s="3"/>
      <c r="H113" s="2">
        <v>0</v>
      </c>
      <c r="J113" s="29">
        <v>-1</v>
      </c>
      <c r="K113" s="29">
        <v>1</v>
      </c>
      <c r="L113" s="29" t="s">
        <v>1777</v>
      </c>
      <c r="M113" s="2"/>
      <c r="N113" s="10" t="s">
        <v>19</v>
      </c>
      <c r="O113" s="1" t="str">
        <f t="shared" si="104"/>
        <v>'DtAnalyticDowCorrnTiWarn',</v>
      </c>
      <c r="P113" s="1" t="str">
        <f>REPT(" ", (31-LEN(O113)))</f>
        <v xml:space="preserve">    </v>
      </c>
      <c r="Q113" s="2" t="str">
        <f t="shared" si="93"/>
        <v>'single',</v>
      </c>
      <c r="R113" s="1" t="str">
        <f t="shared" si="105"/>
        <v>0,</v>
      </c>
      <c r="S113" s="1"/>
      <c r="T113" s="1" t="str">
        <f t="shared" si="106"/>
        <v>[-1, 1],</v>
      </c>
      <c r="U113" s="1" t="str">
        <f t="shared" si="107"/>
        <v xml:space="preserve">     </v>
      </c>
      <c r="V113" s="13" t="str">
        <f t="shared" si="108"/>
        <v>-,</v>
      </c>
      <c r="W113" s="1" t="str">
        <f t="shared" si="109"/>
        <v xml:space="preserve">       </v>
      </c>
      <c r="X113" s="6" t="str">
        <f>"'"&amp;IF(E113="[]","-"," "&amp;(CLEAN(E113))&amp;" ")&amp;"'"&amp;";"</f>
        <v>' Stored DOW warning correction time: -1, -0.95, -0.9...1 ';</v>
      </c>
      <c r="Z113" s="1"/>
      <c r="AA113" s="453"/>
      <c r="AB113" s="1"/>
      <c r="AC113" s="1"/>
    </row>
    <row r="114" spans="2:29" s="8" customFormat="1" x14ac:dyDescent="0.3">
      <c r="B114" s="443"/>
      <c r="C114" s="12" t="str">
        <f>"DtAnalytic"&amp;D114</f>
        <v>DtAnalyticRdaCorrnTiWarn</v>
      </c>
      <c r="D114" s="126" t="s">
        <v>816</v>
      </c>
      <c r="E114" s="57" t="s">
        <v>846</v>
      </c>
      <c r="F114" s="14" t="s">
        <v>1776</v>
      </c>
      <c r="G114" s="3"/>
      <c r="H114" s="2">
        <v>0</v>
      </c>
      <c r="J114" s="29">
        <v>-1</v>
      </c>
      <c r="K114" s="29">
        <v>1</v>
      </c>
      <c r="L114" s="29" t="s">
        <v>1777</v>
      </c>
      <c r="M114" s="2"/>
      <c r="N114" s="10" t="s">
        <v>19</v>
      </c>
      <c r="O114" s="1" t="str">
        <f t="shared" si="104"/>
        <v>'DtAnalyticRdaCorrnTiWarn',</v>
      </c>
      <c r="P114" s="1" t="str">
        <f>REPT(" ", (31-LEN(O114)))</f>
        <v xml:space="preserve">    </v>
      </c>
      <c r="Q114" s="2" t="str">
        <f t="shared" si="93"/>
        <v>'single',</v>
      </c>
      <c r="R114" s="1" t="str">
        <f t="shared" si="105"/>
        <v>0,</v>
      </c>
      <c r="S114" s="1"/>
      <c r="T114" s="1" t="str">
        <f t="shared" si="106"/>
        <v>[-1, 1],</v>
      </c>
      <c r="U114" s="1" t="str">
        <f t="shared" si="107"/>
        <v xml:space="preserve">     </v>
      </c>
      <c r="V114" s="13" t="str">
        <f t="shared" si="108"/>
        <v>-,</v>
      </c>
      <c r="W114" s="1" t="str">
        <f t="shared" si="109"/>
        <v xml:space="preserve">       </v>
      </c>
      <c r="X114" s="6" t="str">
        <f>"'"&amp;IF(E114="[]","-"," "&amp;(CLEAN(E114))&amp;" ")&amp;"'"&amp;";"</f>
        <v>' Stored RDA warning correction time: -1, -0.45, -0.4…1 ';</v>
      </c>
      <c r="Z114" s="1"/>
      <c r="AA114" s="453"/>
      <c r="AB114" s="1"/>
      <c r="AC114" s="1"/>
    </row>
    <row r="115" spans="2:29" ht="15" customHeight="1" x14ac:dyDescent="0.3">
      <c r="B115" s="443"/>
      <c r="C115" s="12" t="str">
        <f>"DtAnalytic"&amp;D115</f>
        <v>DtAnalyticAccTimeJam</v>
      </c>
      <c r="D115" s="125" t="s">
        <v>806</v>
      </c>
      <c r="E115" s="15" t="s">
        <v>1226</v>
      </c>
      <c r="F115" s="14" t="s">
        <v>1776</v>
      </c>
      <c r="H115" s="3">
        <v>0</v>
      </c>
      <c r="I115" s="8"/>
      <c r="J115" s="29">
        <v>0</v>
      </c>
      <c r="K115" s="29">
        <v>65535</v>
      </c>
      <c r="L115" s="30" t="s">
        <v>1793</v>
      </c>
      <c r="N115" s="10" t="s">
        <v>19</v>
      </c>
      <c r="O115" s="2" t="str">
        <f t="shared" si="104"/>
        <v>'DtAnalyticAccTimeJam',</v>
      </c>
      <c r="P115" s="2" t="str">
        <f t="shared" ref="P115:P149" si="110">REPT(" ", (31-LEN(O115)))</f>
        <v xml:space="preserve">        </v>
      </c>
      <c r="Q115" s="2" t="str">
        <f t="shared" si="93"/>
        <v>'single',</v>
      </c>
      <c r="R115" s="2" t="str">
        <f t="shared" si="1"/>
        <v>0,</v>
      </c>
      <c r="S115" s="2"/>
      <c r="T115" s="2" t="str">
        <f t="shared" si="106"/>
        <v>[0, 65535],</v>
      </c>
      <c r="U115" s="2" t="str">
        <f t="shared" ref="U115:U149" si="111">REPT(" ", (12-LEN(T115)))</f>
        <v xml:space="preserve"> </v>
      </c>
      <c r="V115" s="4" t="str">
        <f t="shared" si="108"/>
        <v>h,</v>
      </c>
      <c r="W115" s="2" t="str">
        <f t="shared" ref="W115:W149" si="112">REPT(" ", (8-LEN(V115)))</f>
        <v xml:space="preserve">      </v>
      </c>
      <c r="X115" s="5" t="str">
        <f t="shared" ref="X115:X149" si="113">"'"&amp;IF(E115="[]","-"," "&amp;(CLEAN(E115))&amp;" ")&amp;"'"&amp;";"</f>
        <v>' Driving time up to 20 km/h ';</v>
      </c>
      <c r="Z115" s="454" t="s">
        <v>847</v>
      </c>
    </row>
    <row r="116" spans="2:29" x14ac:dyDescent="0.3">
      <c r="B116" s="443"/>
      <c r="C116" s="12" t="str">
        <f t="shared" ref="C116:C149" si="114">"DtAnalytic"&amp;D116</f>
        <v>DtAnalyticAccTimeCity</v>
      </c>
      <c r="D116" s="125" t="s">
        <v>805</v>
      </c>
      <c r="E116" s="15" t="s">
        <v>1227</v>
      </c>
      <c r="F116" s="14" t="s">
        <v>1776</v>
      </c>
      <c r="H116" s="3">
        <v>0</v>
      </c>
      <c r="I116" s="8"/>
      <c r="J116" s="29">
        <v>0</v>
      </c>
      <c r="K116" s="29">
        <v>65535</v>
      </c>
      <c r="L116" s="30" t="s">
        <v>1793</v>
      </c>
      <c r="N116" s="10" t="s">
        <v>19</v>
      </c>
      <c r="O116" s="2" t="str">
        <f t="shared" si="104"/>
        <v>'DtAnalyticAccTimeCity',</v>
      </c>
      <c r="P116" s="2" t="str">
        <f t="shared" si="110"/>
        <v xml:space="preserve">       </v>
      </c>
      <c r="Q116" s="2" t="str">
        <f t="shared" si="93"/>
        <v>'single',</v>
      </c>
      <c r="R116" s="2" t="str">
        <f t="shared" si="1"/>
        <v>0,</v>
      </c>
      <c r="S116" s="2"/>
      <c r="T116" s="2" t="str">
        <f t="shared" si="106"/>
        <v>[0, 65535],</v>
      </c>
      <c r="U116" s="2" t="str">
        <f t="shared" si="111"/>
        <v xml:space="preserve"> </v>
      </c>
      <c r="V116" s="4" t="str">
        <f t="shared" si="108"/>
        <v>h,</v>
      </c>
      <c r="W116" s="2" t="str">
        <f t="shared" si="112"/>
        <v xml:space="preserve">      </v>
      </c>
      <c r="X116" s="5" t="str">
        <f t="shared" si="113"/>
        <v>' Driving time beetwin 20-80 km/h ';</v>
      </c>
      <c r="Z116" s="453"/>
    </row>
    <row r="117" spans="2:29" x14ac:dyDescent="0.3">
      <c r="B117" s="443"/>
      <c r="C117" s="12" t="str">
        <f t="shared" si="114"/>
        <v>DtAnalyticAccTimeHighWay</v>
      </c>
      <c r="D117" s="125" t="s">
        <v>807</v>
      </c>
      <c r="E117" s="15" t="s">
        <v>1228</v>
      </c>
      <c r="F117" s="14" t="s">
        <v>1776</v>
      </c>
      <c r="H117" s="3">
        <v>0</v>
      </c>
      <c r="I117" s="8"/>
      <c r="J117" s="29">
        <v>0</v>
      </c>
      <c r="K117" s="29">
        <v>65535</v>
      </c>
      <c r="L117" s="30" t="s">
        <v>1793</v>
      </c>
      <c r="N117" s="10" t="s">
        <v>19</v>
      </c>
      <c r="O117" s="2" t="str">
        <f t="shared" si="104"/>
        <v>'DtAnalyticAccTimeHighWay',</v>
      </c>
      <c r="P117" s="2" t="str">
        <f t="shared" si="110"/>
        <v xml:space="preserve">    </v>
      </c>
      <c r="Q117" s="2" t="str">
        <f t="shared" si="93"/>
        <v>'single',</v>
      </c>
      <c r="R117" s="2" t="str">
        <f t="shared" si="105"/>
        <v>0,</v>
      </c>
      <c r="S117" s="2"/>
      <c r="T117" s="2" t="str">
        <f t="shared" si="106"/>
        <v>[0, 65535],</v>
      </c>
      <c r="U117" s="2" t="str">
        <f t="shared" si="111"/>
        <v xml:space="preserve"> </v>
      </c>
      <c r="V117" s="4" t="str">
        <f t="shared" si="108"/>
        <v>h,</v>
      </c>
      <c r="W117" s="2" t="str">
        <f t="shared" si="112"/>
        <v xml:space="preserve">      </v>
      </c>
      <c r="X117" s="5" t="str">
        <f t="shared" si="113"/>
        <v>' Driving time above 80 km/h ';</v>
      </c>
      <c r="Z117" s="453"/>
    </row>
    <row r="118" spans="2:29" x14ac:dyDescent="0.3">
      <c r="B118" s="443"/>
      <c r="C118" s="12" t="str">
        <f t="shared" si="114"/>
        <v>DtAnalyticAccTimeMinDist</v>
      </c>
      <c r="D118" s="125" t="s">
        <v>808</v>
      </c>
      <c r="E118" s="61" t="s">
        <v>1229</v>
      </c>
      <c r="F118" s="14" t="s">
        <v>1776</v>
      </c>
      <c r="H118" s="3">
        <v>0</v>
      </c>
      <c r="I118" s="8"/>
      <c r="J118" s="29">
        <v>0</v>
      </c>
      <c r="K118" s="29">
        <v>65535</v>
      </c>
      <c r="L118" s="30" t="s">
        <v>1793</v>
      </c>
      <c r="N118" s="10" t="s">
        <v>19</v>
      </c>
      <c r="O118" s="2" t="str">
        <f t="shared" si="104"/>
        <v>'DtAnalyticAccTimeMinDist',</v>
      </c>
      <c r="P118" s="2" t="str">
        <f t="shared" si="110"/>
        <v xml:space="preserve">    </v>
      </c>
      <c r="Q118" s="2" t="str">
        <f t="shared" si="93"/>
        <v>'single',</v>
      </c>
      <c r="R118" s="2" t="str">
        <f t="shared" si="105"/>
        <v>0,</v>
      </c>
      <c r="S118" s="2"/>
      <c r="T118" s="2" t="str">
        <f t="shared" si="106"/>
        <v>[0, 65535],</v>
      </c>
      <c r="U118" s="2" t="str">
        <f t="shared" si="111"/>
        <v xml:space="preserve"> </v>
      </c>
      <c r="V118" s="4" t="str">
        <f t="shared" si="108"/>
        <v>h,</v>
      </c>
      <c r="W118" s="2" t="str">
        <f t="shared" si="112"/>
        <v xml:space="preserve">      </v>
      </c>
      <c r="X118" s="5" t="str">
        <f t="shared" si="113"/>
        <v>' Driving time distance up to 20 m ';</v>
      </c>
      <c r="Z118" s="453"/>
    </row>
    <row r="119" spans="2:29" x14ac:dyDescent="0.3">
      <c r="B119" s="443"/>
      <c r="C119" s="12" t="str">
        <f t="shared" si="114"/>
        <v>DtAnalyticAccTimeMedDist</v>
      </c>
      <c r="D119" s="125" t="s">
        <v>809</v>
      </c>
      <c r="E119" s="61" t="s">
        <v>1230</v>
      </c>
      <c r="F119" s="14" t="s">
        <v>1776</v>
      </c>
      <c r="H119" s="3">
        <v>0</v>
      </c>
      <c r="I119" s="8"/>
      <c r="J119" s="29">
        <v>0</v>
      </c>
      <c r="K119" s="29">
        <v>65535</v>
      </c>
      <c r="L119" s="30" t="s">
        <v>1793</v>
      </c>
      <c r="N119" s="10" t="s">
        <v>19</v>
      </c>
      <c r="O119" s="2" t="str">
        <f t="shared" si="104"/>
        <v>'DtAnalyticAccTimeMedDist',</v>
      </c>
      <c r="P119" s="2" t="str">
        <f t="shared" si="110"/>
        <v xml:space="preserve">    </v>
      </c>
      <c r="Q119" s="2" t="str">
        <f t="shared" si="93"/>
        <v>'single',</v>
      </c>
      <c r="R119" s="2" t="str">
        <f t="shared" si="105"/>
        <v>0,</v>
      </c>
      <c r="S119" s="2"/>
      <c r="T119" s="2" t="str">
        <f t="shared" si="106"/>
        <v>[0, 65535],</v>
      </c>
      <c r="U119" s="2" t="str">
        <f t="shared" si="111"/>
        <v xml:space="preserve"> </v>
      </c>
      <c r="V119" s="4" t="str">
        <f t="shared" si="108"/>
        <v>h,</v>
      </c>
      <c r="W119" s="2" t="str">
        <f t="shared" si="112"/>
        <v xml:space="preserve">      </v>
      </c>
      <c r="X119" s="5" t="str">
        <f t="shared" si="113"/>
        <v>' Driving time distance  beetwin to 20-30 m ';</v>
      </c>
      <c r="Z119" s="453"/>
    </row>
    <row r="120" spans="2:29" x14ac:dyDescent="0.3">
      <c r="B120" s="443"/>
      <c r="C120" s="12" t="str">
        <f t="shared" si="114"/>
        <v>DtAnalyticAccTimeMedMaxDist</v>
      </c>
      <c r="D120" s="125" t="s">
        <v>810</v>
      </c>
      <c r="E120" s="61" t="s">
        <v>1231</v>
      </c>
      <c r="F120" s="14" t="s">
        <v>1776</v>
      </c>
      <c r="H120" s="3">
        <v>0</v>
      </c>
      <c r="I120" s="8"/>
      <c r="J120" s="29">
        <v>0</v>
      </c>
      <c r="K120" s="29">
        <v>65535</v>
      </c>
      <c r="L120" s="30" t="s">
        <v>1793</v>
      </c>
      <c r="N120" s="10" t="s">
        <v>19</v>
      </c>
      <c r="O120" s="2" t="str">
        <f t="shared" si="104"/>
        <v>'DtAnalyticAccTimeMedMaxDist',</v>
      </c>
      <c r="P120" s="2" t="str">
        <f t="shared" si="110"/>
        <v xml:space="preserve"> </v>
      </c>
      <c r="Q120" s="2" t="str">
        <f t="shared" si="93"/>
        <v>'single',</v>
      </c>
      <c r="R120" s="2" t="str">
        <f t="shared" si="105"/>
        <v>0,</v>
      </c>
      <c r="S120" s="2"/>
      <c r="T120" s="2" t="str">
        <f t="shared" si="106"/>
        <v>[0, 65535],</v>
      </c>
      <c r="U120" s="2" t="str">
        <f t="shared" si="111"/>
        <v xml:space="preserve"> </v>
      </c>
      <c r="V120" s="4" t="str">
        <f t="shared" si="108"/>
        <v>h,</v>
      </c>
      <c r="W120" s="2" t="str">
        <f t="shared" si="112"/>
        <v xml:space="preserve">      </v>
      </c>
      <c r="X120" s="5" t="str">
        <f t="shared" si="113"/>
        <v>' Driving time distance  beetwin to 30-40 m ';</v>
      </c>
      <c r="Z120" s="453"/>
    </row>
    <row r="121" spans="2:29" x14ac:dyDescent="0.3">
      <c r="B121" s="443"/>
      <c r="C121" s="12" t="str">
        <f t="shared" si="114"/>
        <v>DtAnalyticAccTimeMaxDist</v>
      </c>
      <c r="D121" s="125" t="s">
        <v>811</v>
      </c>
      <c r="E121" s="61" t="s">
        <v>1232</v>
      </c>
      <c r="F121" s="14" t="s">
        <v>1776</v>
      </c>
      <c r="H121" s="3">
        <v>0</v>
      </c>
      <c r="I121" s="8"/>
      <c r="J121" s="29">
        <v>0</v>
      </c>
      <c r="K121" s="29">
        <v>65535</v>
      </c>
      <c r="L121" s="30" t="s">
        <v>1793</v>
      </c>
      <c r="N121" s="10" t="s">
        <v>19</v>
      </c>
      <c r="O121" s="2" t="str">
        <f t="shared" si="104"/>
        <v>'DtAnalyticAccTimeMaxDist',</v>
      </c>
      <c r="P121" s="2" t="str">
        <f t="shared" si="110"/>
        <v xml:space="preserve">    </v>
      </c>
      <c r="Q121" s="2" t="str">
        <f t="shared" si="93"/>
        <v>'single',</v>
      </c>
      <c r="R121" s="2" t="str">
        <f t="shared" si="105"/>
        <v>0,</v>
      </c>
      <c r="S121" s="2"/>
      <c r="T121" s="2" t="str">
        <f t="shared" si="106"/>
        <v>[0, 65535],</v>
      </c>
      <c r="U121" s="2" t="str">
        <f t="shared" si="111"/>
        <v xml:space="preserve"> </v>
      </c>
      <c r="V121" s="4" t="str">
        <f t="shared" si="108"/>
        <v>h,</v>
      </c>
      <c r="W121" s="2" t="str">
        <f t="shared" si="112"/>
        <v xml:space="preserve">      </v>
      </c>
      <c r="X121" s="5" t="str">
        <f t="shared" si="113"/>
        <v>' Driving time distance above to 40 m ';</v>
      </c>
      <c r="Z121" s="453"/>
    </row>
    <row r="122" spans="2:29" x14ac:dyDescent="0.3">
      <c r="B122" s="443"/>
      <c r="C122" s="12" t="str">
        <f t="shared" si="114"/>
        <v>DtAnalyticCcTime</v>
      </c>
      <c r="D122" s="125" t="s">
        <v>812</v>
      </c>
      <c r="E122" s="15" t="s">
        <v>1233</v>
      </c>
      <c r="F122" s="14" t="s">
        <v>1776</v>
      </c>
      <c r="H122" s="3">
        <v>0</v>
      </c>
      <c r="I122" s="8"/>
      <c r="J122" s="29">
        <v>0</v>
      </c>
      <c r="K122" s="29">
        <v>65535</v>
      </c>
      <c r="L122" s="30" t="s">
        <v>1793</v>
      </c>
      <c r="N122" s="10" t="s">
        <v>19</v>
      </c>
      <c r="O122" s="2" t="str">
        <f t="shared" si="104"/>
        <v>'DtAnalyticCcTime',</v>
      </c>
      <c r="P122" s="2" t="str">
        <f t="shared" si="110"/>
        <v xml:space="preserve">            </v>
      </c>
      <c r="Q122" s="2" t="str">
        <f t="shared" si="93"/>
        <v>'single',</v>
      </c>
      <c r="R122" s="2" t="str">
        <f t="shared" si="105"/>
        <v>0,</v>
      </c>
      <c r="S122" s="2"/>
      <c r="T122" s="2" t="str">
        <f t="shared" si="106"/>
        <v>[0, 65535],</v>
      </c>
      <c r="U122" s="2" t="str">
        <f t="shared" si="111"/>
        <v xml:space="preserve"> </v>
      </c>
      <c r="V122" s="4" t="str">
        <f t="shared" si="108"/>
        <v>h,</v>
      </c>
      <c r="W122" s="2" t="str">
        <f t="shared" si="112"/>
        <v xml:space="preserve">      </v>
      </c>
      <c r="X122" s="5" t="str">
        <f t="shared" si="113"/>
        <v>' Driving hour on CC ';</v>
      </c>
      <c r="Z122" s="453"/>
    </row>
    <row r="123" spans="2:29" ht="15" customHeight="1" x14ac:dyDescent="0.3">
      <c r="B123" s="443"/>
      <c r="C123" s="12" t="str">
        <f t="shared" si="114"/>
        <v>DtAnalyticAebNrOfOper</v>
      </c>
      <c r="D123" s="126" t="s">
        <v>823</v>
      </c>
      <c r="E123" s="57" t="s">
        <v>832</v>
      </c>
      <c r="F123" s="10" t="s">
        <v>1775</v>
      </c>
      <c r="H123" s="3">
        <v>0</v>
      </c>
      <c r="I123" s="8"/>
      <c r="J123" s="29">
        <v>0</v>
      </c>
      <c r="K123" s="29">
        <v>255</v>
      </c>
      <c r="L123" s="29" t="s">
        <v>1777</v>
      </c>
      <c r="N123" s="10" t="s">
        <v>19</v>
      </c>
      <c r="O123" s="2" t="str">
        <f t="shared" si="104"/>
        <v>'DtAnalyticAebNrOfOper',</v>
      </c>
      <c r="P123" s="2" t="str">
        <f t="shared" si="110"/>
        <v xml:space="preserve">       </v>
      </c>
      <c r="Q123" s="2" t="str">
        <f t="shared" si="93"/>
        <v>'uint8',</v>
      </c>
      <c r="R123" s="2" t="str">
        <f t="shared" si="105"/>
        <v>0,</v>
      </c>
      <c r="S123" s="2"/>
      <c r="T123" s="2" t="str">
        <f t="shared" si="106"/>
        <v>[0, 255],</v>
      </c>
      <c r="U123" s="2" t="str">
        <f t="shared" si="111"/>
        <v xml:space="preserve">   </v>
      </c>
      <c r="V123" s="4" t="str">
        <f t="shared" si="108"/>
        <v>-,</v>
      </c>
      <c r="W123" s="2" t="str">
        <f t="shared" si="112"/>
        <v xml:space="preserve">      </v>
      </c>
      <c r="X123" s="5" t="str">
        <f t="shared" si="113"/>
        <v>' Number of operations AEB ';</v>
      </c>
      <c r="Z123" s="455" t="s">
        <v>137</v>
      </c>
    </row>
    <row r="124" spans="2:29" x14ac:dyDescent="0.3">
      <c r="B124" s="443"/>
      <c r="C124" s="12" t="str">
        <f t="shared" si="114"/>
        <v>DtAnalyticAebActvnDst</v>
      </c>
      <c r="D124" s="126" t="s">
        <v>818</v>
      </c>
      <c r="E124" s="57" t="s">
        <v>833</v>
      </c>
      <c r="F124" s="14" t="s">
        <v>1776</v>
      </c>
      <c r="H124" s="3">
        <v>0</v>
      </c>
      <c r="I124" s="8"/>
      <c r="J124" s="29">
        <v>0</v>
      </c>
      <c r="K124" s="29">
        <v>65535</v>
      </c>
      <c r="L124" s="30" t="s">
        <v>1794</v>
      </c>
      <c r="N124" s="10" t="s">
        <v>19</v>
      </c>
      <c r="O124" s="2" t="str">
        <f t="shared" si="104"/>
        <v>'DtAnalyticAebActvnDst',</v>
      </c>
      <c r="P124" s="2" t="str">
        <f t="shared" si="110"/>
        <v xml:space="preserve">       </v>
      </c>
      <c r="Q124" s="2" t="str">
        <f t="shared" si="93"/>
        <v>'single',</v>
      </c>
      <c r="R124" s="2" t="str">
        <f t="shared" si="105"/>
        <v>0,</v>
      </c>
      <c r="S124" s="2"/>
      <c r="T124" s="2" t="str">
        <f t="shared" si="106"/>
        <v>[0, 65535],</v>
      </c>
      <c r="U124" s="2" t="str">
        <f t="shared" si="111"/>
        <v xml:space="preserve"> </v>
      </c>
      <c r="V124" s="4" t="str">
        <f t="shared" si="108"/>
        <v>km,</v>
      </c>
      <c r="W124" s="2" t="str">
        <f t="shared" si="112"/>
        <v xml:space="preserve">     </v>
      </c>
      <c r="X124" s="5" t="str">
        <f t="shared" si="113"/>
        <v>' Distance traveled with active function AEB ';</v>
      </c>
      <c r="Z124" s="455"/>
    </row>
    <row r="125" spans="2:29" x14ac:dyDescent="0.3">
      <c r="B125" s="443"/>
      <c r="C125" s="12" t="str">
        <f t="shared" si="114"/>
        <v>DtAnalyticAebAvgDistToTar</v>
      </c>
      <c r="D125" s="126" t="s">
        <v>828</v>
      </c>
      <c r="E125" s="57" t="s">
        <v>831</v>
      </c>
      <c r="F125" s="14" t="s">
        <v>1776</v>
      </c>
      <c r="H125" s="3">
        <v>0</v>
      </c>
      <c r="I125" s="8"/>
      <c r="J125" s="29">
        <v>0</v>
      </c>
      <c r="K125" s="29">
        <v>65535</v>
      </c>
      <c r="L125" s="30" t="s">
        <v>1788</v>
      </c>
      <c r="N125" s="10" t="s">
        <v>19</v>
      </c>
      <c r="O125" s="2" t="str">
        <f t="shared" si="104"/>
        <v>'DtAnalyticAebAvgDistToTar',</v>
      </c>
      <c r="P125" s="2" t="str">
        <f t="shared" si="110"/>
        <v xml:space="preserve">   </v>
      </c>
      <c r="Q125" s="2" t="str">
        <f t="shared" si="93"/>
        <v>'single',</v>
      </c>
      <c r="R125" s="2" t="str">
        <f t="shared" si="105"/>
        <v>0,</v>
      </c>
      <c r="S125" s="2"/>
      <c r="T125" s="2" t="str">
        <f t="shared" si="106"/>
        <v>[0, 65535],</v>
      </c>
      <c r="U125" s="2" t="str">
        <f t="shared" si="111"/>
        <v xml:space="preserve"> </v>
      </c>
      <c r="V125" s="4" t="str">
        <f t="shared" si="108"/>
        <v>m,</v>
      </c>
      <c r="W125" s="2" t="str">
        <f t="shared" si="112"/>
        <v xml:space="preserve">      </v>
      </c>
      <c r="X125" s="5" t="str">
        <f t="shared" si="113"/>
        <v>' Average distance to the target when AEB is activated ';</v>
      </c>
      <c r="Z125" s="455"/>
    </row>
    <row r="126" spans="2:29" x14ac:dyDescent="0.3">
      <c r="B126" s="443"/>
      <c r="C126" s="12" t="str">
        <f t="shared" si="114"/>
        <v>DtAnalyticFcwActvnDst</v>
      </c>
      <c r="D126" s="126" t="s">
        <v>817</v>
      </c>
      <c r="E126" s="57" t="s">
        <v>834</v>
      </c>
      <c r="F126" s="14" t="s">
        <v>1776</v>
      </c>
      <c r="H126" s="3">
        <v>0</v>
      </c>
      <c r="I126" s="8"/>
      <c r="J126" s="29">
        <v>0</v>
      </c>
      <c r="K126" s="29">
        <v>65535</v>
      </c>
      <c r="L126" s="30" t="s">
        <v>1794</v>
      </c>
      <c r="N126" s="10" t="s">
        <v>19</v>
      </c>
      <c r="O126" s="2" t="str">
        <f t="shared" si="104"/>
        <v>'DtAnalyticFcwActvnDst',</v>
      </c>
      <c r="P126" s="2" t="str">
        <f t="shared" si="110"/>
        <v xml:space="preserve">       </v>
      </c>
      <c r="Q126" s="2" t="str">
        <f t="shared" si="93"/>
        <v>'single',</v>
      </c>
      <c r="R126" s="2" t="str">
        <f t="shared" si="105"/>
        <v>0,</v>
      </c>
      <c r="S126" s="2"/>
      <c r="T126" s="2" t="str">
        <f t="shared" si="106"/>
        <v>[0, 65535],</v>
      </c>
      <c r="U126" s="2" t="str">
        <f t="shared" si="111"/>
        <v xml:space="preserve"> </v>
      </c>
      <c r="V126" s="4" t="str">
        <f t="shared" si="108"/>
        <v>km,</v>
      </c>
      <c r="W126" s="2" t="str">
        <f t="shared" si="112"/>
        <v xml:space="preserve">     </v>
      </c>
      <c r="X126" s="5" t="str">
        <f t="shared" si="113"/>
        <v>' Distance traveled with active function FCW ';</v>
      </c>
      <c r="Z126" s="455"/>
    </row>
    <row r="127" spans="2:29" x14ac:dyDescent="0.3">
      <c r="B127" s="443"/>
      <c r="C127" s="12" t="str">
        <f t="shared" si="114"/>
        <v>DtAnalyticFcwNrOfOper</v>
      </c>
      <c r="D127" s="126" t="s">
        <v>822</v>
      </c>
      <c r="E127" s="57" t="s">
        <v>835</v>
      </c>
      <c r="F127" s="10" t="s">
        <v>1775</v>
      </c>
      <c r="H127" s="3">
        <v>0</v>
      </c>
      <c r="I127" s="8"/>
      <c r="J127" s="29">
        <v>0</v>
      </c>
      <c r="K127" s="29">
        <v>255</v>
      </c>
      <c r="L127" s="29" t="s">
        <v>1777</v>
      </c>
      <c r="N127" s="10" t="s">
        <v>19</v>
      </c>
      <c r="O127" s="2" t="str">
        <f t="shared" si="104"/>
        <v>'DtAnalyticFcwNrOfOper',</v>
      </c>
      <c r="P127" s="2" t="str">
        <f t="shared" si="110"/>
        <v xml:space="preserve">       </v>
      </c>
      <c r="Q127" s="2" t="str">
        <f t="shared" si="93"/>
        <v>'uint8',</v>
      </c>
      <c r="R127" s="2" t="str">
        <f t="shared" si="105"/>
        <v>0,</v>
      </c>
      <c r="S127" s="2"/>
      <c r="T127" s="2" t="str">
        <f t="shared" si="106"/>
        <v>[0, 255],</v>
      </c>
      <c r="U127" s="2" t="str">
        <f t="shared" si="111"/>
        <v xml:space="preserve">   </v>
      </c>
      <c r="V127" s="4" t="str">
        <f t="shared" si="108"/>
        <v>-,</v>
      </c>
      <c r="W127" s="2" t="str">
        <f t="shared" si="112"/>
        <v xml:space="preserve">      </v>
      </c>
      <c r="X127" s="5" t="str">
        <f t="shared" si="113"/>
        <v>' Number of operations FCW ';</v>
      </c>
      <c r="Z127" s="455"/>
    </row>
    <row r="128" spans="2:29" x14ac:dyDescent="0.3">
      <c r="B128" s="443"/>
      <c r="C128" s="12" t="str">
        <f t="shared" si="114"/>
        <v>DtAnalyticLccNrOfOper</v>
      </c>
      <c r="D128" s="126" t="s">
        <v>825</v>
      </c>
      <c r="E128" s="57" t="s">
        <v>841</v>
      </c>
      <c r="F128" s="14" t="s">
        <v>1776</v>
      </c>
      <c r="H128" s="3">
        <v>0</v>
      </c>
      <c r="I128" s="8"/>
      <c r="J128" s="29">
        <v>0</v>
      </c>
      <c r="K128" s="29">
        <v>65535</v>
      </c>
      <c r="L128" s="29" t="s">
        <v>1777</v>
      </c>
      <c r="N128" s="10" t="s">
        <v>19</v>
      </c>
      <c r="O128" s="2" t="str">
        <f t="shared" si="104"/>
        <v>'DtAnalyticLccNrOfOper',</v>
      </c>
      <c r="P128" s="2" t="str">
        <f t="shared" si="110"/>
        <v xml:space="preserve">       </v>
      </c>
      <c r="Q128" s="2" t="str">
        <f t="shared" si="93"/>
        <v>'single',</v>
      </c>
      <c r="R128" s="2" t="str">
        <f t="shared" si="105"/>
        <v>0,</v>
      </c>
      <c r="S128" s="2"/>
      <c r="T128" s="2" t="str">
        <f t="shared" si="106"/>
        <v>[0, 65535],</v>
      </c>
      <c r="U128" s="2" t="str">
        <f t="shared" si="111"/>
        <v xml:space="preserve"> </v>
      </c>
      <c r="V128" s="4" t="str">
        <f t="shared" si="108"/>
        <v>-,</v>
      </c>
      <c r="W128" s="2" t="str">
        <f t="shared" si="112"/>
        <v xml:space="preserve">      </v>
      </c>
      <c r="X128" s="5" t="str">
        <f t="shared" si="113"/>
        <v>' Number of operations LCC ';</v>
      </c>
      <c r="Z128" s="455"/>
    </row>
    <row r="129" spans="2:26" x14ac:dyDescent="0.3">
      <c r="B129" s="443"/>
      <c r="C129" s="12" t="str">
        <f t="shared" si="114"/>
        <v>DtAnalyticLccActvnDst</v>
      </c>
      <c r="D129" s="126" t="s">
        <v>820</v>
      </c>
      <c r="E129" s="57" t="s">
        <v>836</v>
      </c>
      <c r="F129" s="14" t="s">
        <v>1776</v>
      </c>
      <c r="H129" s="3">
        <v>0</v>
      </c>
      <c r="I129" s="8"/>
      <c r="J129" s="29">
        <v>0</v>
      </c>
      <c r="K129" s="29">
        <v>65535</v>
      </c>
      <c r="L129" s="30" t="s">
        <v>1794</v>
      </c>
      <c r="N129" s="10" t="s">
        <v>19</v>
      </c>
      <c r="O129" s="2" t="str">
        <f t="shared" si="104"/>
        <v>'DtAnalyticLccActvnDst',</v>
      </c>
      <c r="P129" s="2" t="str">
        <f t="shared" si="110"/>
        <v xml:space="preserve">       </v>
      </c>
      <c r="Q129" s="2" t="str">
        <f t="shared" si="93"/>
        <v>'single',</v>
      </c>
      <c r="R129" s="2" t="str">
        <f t="shared" si="105"/>
        <v>0,</v>
      </c>
      <c r="S129" s="2"/>
      <c r="T129" s="2" t="str">
        <f t="shared" si="106"/>
        <v>[0, 65535],</v>
      </c>
      <c r="U129" s="2" t="str">
        <f t="shared" si="111"/>
        <v xml:space="preserve"> </v>
      </c>
      <c r="V129" s="4" t="str">
        <f t="shared" si="108"/>
        <v>km,</v>
      </c>
      <c r="W129" s="2" t="str">
        <f t="shared" si="112"/>
        <v xml:space="preserve">     </v>
      </c>
      <c r="X129" s="5" t="str">
        <f t="shared" si="113"/>
        <v>' Distance traveled with active function LCC ';</v>
      </c>
      <c r="Z129" s="455"/>
    </row>
    <row r="130" spans="2:26" x14ac:dyDescent="0.3">
      <c r="B130" s="443"/>
      <c r="C130" s="12" t="str">
        <f t="shared" si="114"/>
        <v>DtAnalyticAlccActvnDst</v>
      </c>
      <c r="D130" s="126" t="s">
        <v>821</v>
      </c>
      <c r="E130" s="57" t="s">
        <v>838</v>
      </c>
      <c r="F130" s="14" t="s">
        <v>1776</v>
      </c>
      <c r="H130" s="3">
        <v>0</v>
      </c>
      <c r="I130" s="8"/>
      <c r="J130" s="29">
        <v>0</v>
      </c>
      <c r="K130" s="29">
        <v>65535</v>
      </c>
      <c r="L130" s="30" t="s">
        <v>1794</v>
      </c>
      <c r="N130" s="10" t="s">
        <v>19</v>
      </c>
      <c r="O130" s="2" t="str">
        <f t="shared" si="104"/>
        <v>'DtAnalyticAlccActvnDst',</v>
      </c>
      <c r="P130" s="2" t="str">
        <f t="shared" si="110"/>
        <v xml:space="preserve">      </v>
      </c>
      <c r="Q130" s="2" t="str">
        <f t="shared" si="93"/>
        <v>'single',</v>
      </c>
      <c r="R130" s="2" t="str">
        <f t="shared" si="105"/>
        <v>0,</v>
      </c>
      <c r="S130" s="2"/>
      <c r="T130" s="2" t="str">
        <f t="shared" si="106"/>
        <v>[0, 65535],</v>
      </c>
      <c r="U130" s="2" t="str">
        <f t="shared" si="111"/>
        <v xml:space="preserve"> </v>
      </c>
      <c r="V130" s="4" t="str">
        <f t="shared" si="108"/>
        <v>km,</v>
      </c>
      <c r="W130" s="2" t="str">
        <f t="shared" si="112"/>
        <v xml:space="preserve">     </v>
      </c>
      <c r="X130" s="5" t="str">
        <f t="shared" si="113"/>
        <v>' Distance traveled with active function ALCC ';</v>
      </c>
      <c r="Z130" s="455"/>
    </row>
    <row r="131" spans="2:26" x14ac:dyDescent="0.3">
      <c r="B131" s="443"/>
      <c r="C131" s="12" t="str">
        <f t="shared" si="114"/>
        <v>DtAnalyticAlccNrOfOper</v>
      </c>
      <c r="D131" s="126" t="s">
        <v>826</v>
      </c>
      <c r="E131" s="57" t="s">
        <v>844</v>
      </c>
      <c r="F131" s="14" t="s">
        <v>1776</v>
      </c>
      <c r="H131" s="3">
        <v>0</v>
      </c>
      <c r="I131" s="8"/>
      <c r="J131" s="29">
        <v>0</v>
      </c>
      <c r="K131" s="29">
        <v>65535</v>
      </c>
      <c r="L131" s="29" t="s">
        <v>1777</v>
      </c>
      <c r="N131" s="10" t="s">
        <v>19</v>
      </c>
      <c r="O131" s="2" t="str">
        <f t="shared" si="104"/>
        <v>'DtAnalyticAlccNrOfOper',</v>
      </c>
      <c r="P131" s="2" t="str">
        <f t="shared" si="110"/>
        <v xml:space="preserve">      </v>
      </c>
      <c r="Q131" s="2" t="str">
        <f t="shared" si="93"/>
        <v>'single',</v>
      </c>
      <c r="R131" s="2" t="str">
        <f t="shared" si="105"/>
        <v>0,</v>
      </c>
      <c r="S131" s="2"/>
      <c r="T131" s="2" t="str">
        <f t="shared" si="106"/>
        <v>[0, 65535],</v>
      </c>
      <c r="U131" s="2" t="str">
        <f t="shared" si="111"/>
        <v xml:space="preserve"> </v>
      </c>
      <c r="V131" s="4" t="str">
        <f t="shared" si="108"/>
        <v>-,</v>
      </c>
      <c r="W131" s="2" t="str">
        <f t="shared" si="112"/>
        <v xml:space="preserve">      </v>
      </c>
      <c r="X131" s="5" t="str">
        <f t="shared" si="113"/>
        <v>' Number of operations ALCC ';</v>
      </c>
      <c r="Z131" s="455"/>
    </row>
    <row r="132" spans="2:26" x14ac:dyDescent="0.3">
      <c r="B132" s="443"/>
      <c r="C132" s="12" t="str">
        <f t="shared" si="114"/>
        <v>DtAnalyticDowTime</v>
      </c>
      <c r="D132" s="126" t="s">
        <v>863</v>
      </c>
      <c r="E132" s="57" t="s">
        <v>839</v>
      </c>
      <c r="F132" s="14" t="s">
        <v>1776</v>
      </c>
      <c r="H132" s="3">
        <v>0</v>
      </c>
      <c r="I132" s="8"/>
      <c r="J132" s="29">
        <v>0</v>
      </c>
      <c r="K132" s="29">
        <v>65535</v>
      </c>
      <c r="L132" s="30" t="s">
        <v>1793</v>
      </c>
      <c r="N132" s="10" t="s">
        <v>19</v>
      </c>
      <c r="O132" s="2" t="str">
        <f t="shared" si="104"/>
        <v>'DtAnalyticDowTime',</v>
      </c>
      <c r="P132" s="2" t="str">
        <f t="shared" si="110"/>
        <v xml:space="preserve">           </v>
      </c>
      <c r="Q132" s="2" t="str">
        <f t="shared" si="93"/>
        <v>'single',</v>
      </c>
      <c r="R132" s="2" t="str">
        <f t="shared" si="105"/>
        <v>0,</v>
      </c>
      <c r="S132" s="2"/>
      <c r="T132" s="2" t="str">
        <f t="shared" si="106"/>
        <v>[0, 65535],</v>
      </c>
      <c r="U132" s="2" t="str">
        <f t="shared" si="111"/>
        <v xml:space="preserve"> </v>
      </c>
      <c r="V132" s="4" t="str">
        <f t="shared" si="108"/>
        <v>h,</v>
      </c>
      <c r="W132" s="2" t="str">
        <f t="shared" si="112"/>
        <v xml:space="preserve">      </v>
      </c>
      <c r="X132" s="5" t="str">
        <f t="shared" si="113"/>
        <v>' Time elapsed with active function DOW ';</v>
      </c>
      <c r="Z132" s="455"/>
    </row>
    <row r="133" spans="2:26" x14ac:dyDescent="0.3">
      <c r="B133" s="443"/>
      <c r="C133" s="12" t="str">
        <f t="shared" si="114"/>
        <v>DtAnalyticDowNrOfOper</v>
      </c>
      <c r="D133" s="126" t="s">
        <v>827</v>
      </c>
      <c r="E133" s="57" t="s">
        <v>845</v>
      </c>
      <c r="F133" s="14" t="s">
        <v>1776</v>
      </c>
      <c r="H133" s="3">
        <v>0</v>
      </c>
      <c r="I133" s="8"/>
      <c r="J133" s="29">
        <v>0</v>
      </c>
      <c r="K133" s="29">
        <v>65535</v>
      </c>
      <c r="L133" s="29" t="s">
        <v>1777</v>
      </c>
      <c r="N133" s="10" t="s">
        <v>19</v>
      </c>
      <c r="O133" s="2" t="str">
        <f t="shared" si="104"/>
        <v>'DtAnalyticDowNrOfOper',</v>
      </c>
      <c r="P133" s="2" t="str">
        <f t="shared" si="110"/>
        <v xml:space="preserve">       </v>
      </c>
      <c r="Q133" s="2" t="str">
        <f t="shared" si="93"/>
        <v>'single',</v>
      </c>
      <c r="R133" s="2" t="str">
        <f t="shared" si="105"/>
        <v>0,</v>
      </c>
      <c r="S133" s="2"/>
      <c r="T133" s="2" t="str">
        <f t="shared" si="106"/>
        <v>[0, 65535],</v>
      </c>
      <c r="U133" s="2" t="str">
        <f t="shared" si="111"/>
        <v xml:space="preserve"> </v>
      </c>
      <c r="V133" s="4" t="str">
        <f t="shared" si="108"/>
        <v>-,</v>
      </c>
      <c r="W133" s="2" t="str">
        <f t="shared" si="112"/>
        <v xml:space="preserve">      </v>
      </c>
      <c r="X133" s="5" t="str">
        <f t="shared" si="113"/>
        <v>' Number of operations DOW ';</v>
      </c>
      <c r="Z133" s="455"/>
    </row>
    <row r="134" spans="2:26" x14ac:dyDescent="0.3">
      <c r="B134" s="443"/>
      <c r="C134" s="12" t="str">
        <f t="shared" si="114"/>
        <v>DtAnalyticRdaActvnDst</v>
      </c>
      <c r="D134" s="126" t="s">
        <v>819</v>
      </c>
      <c r="E134" s="57" t="s">
        <v>837</v>
      </c>
      <c r="F134" s="14" t="s">
        <v>1776</v>
      </c>
      <c r="H134" s="3">
        <v>0</v>
      </c>
      <c r="I134" s="8"/>
      <c r="J134" s="29">
        <v>0</v>
      </c>
      <c r="K134" s="29">
        <v>65535</v>
      </c>
      <c r="L134" s="30" t="s">
        <v>1794</v>
      </c>
      <c r="N134" s="10" t="s">
        <v>19</v>
      </c>
      <c r="O134" s="2" t="str">
        <f t="shared" si="104"/>
        <v>'DtAnalyticRdaActvnDst',</v>
      </c>
      <c r="P134" s="2" t="str">
        <f t="shared" si="110"/>
        <v xml:space="preserve">       </v>
      </c>
      <c r="Q134" s="2" t="str">
        <f t="shared" si="93"/>
        <v>'single',</v>
      </c>
      <c r="R134" s="2" t="str">
        <f t="shared" si="105"/>
        <v>0,</v>
      </c>
      <c r="S134" s="2"/>
      <c r="T134" s="2" t="str">
        <f t="shared" si="106"/>
        <v>[0, 65535],</v>
      </c>
      <c r="U134" s="2" t="str">
        <f t="shared" si="111"/>
        <v xml:space="preserve"> </v>
      </c>
      <c r="V134" s="4" t="str">
        <f t="shared" si="108"/>
        <v>km,</v>
      </c>
      <c r="W134" s="2" t="str">
        <f t="shared" si="112"/>
        <v xml:space="preserve">     </v>
      </c>
      <c r="X134" s="5" t="str">
        <f t="shared" si="113"/>
        <v>' Distance traveled with active function RDA ';</v>
      </c>
      <c r="Z134" s="455"/>
    </row>
    <row r="135" spans="2:26" x14ac:dyDescent="0.3">
      <c r="B135" s="443"/>
      <c r="C135" s="12" t="str">
        <f t="shared" si="114"/>
        <v>DtAnalyticRdaNrOfOper</v>
      </c>
      <c r="D135" s="126" t="s">
        <v>824</v>
      </c>
      <c r="E135" s="57" t="s">
        <v>843</v>
      </c>
      <c r="F135" s="14" t="s">
        <v>1776</v>
      </c>
      <c r="H135" s="3">
        <v>0</v>
      </c>
      <c r="I135" s="8"/>
      <c r="J135" s="29">
        <v>0</v>
      </c>
      <c r="K135" s="29">
        <v>65535</v>
      </c>
      <c r="L135" s="29" t="s">
        <v>1777</v>
      </c>
      <c r="N135" s="10" t="s">
        <v>19</v>
      </c>
      <c r="O135" s="2" t="str">
        <f t="shared" si="104"/>
        <v>'DtAnalyticRdaNrOfOper',</v>
      </c>
      <c r="P135" s="2" t="str">
        <f t="shared" si="110"/>
        <v xml:space="preserve">       </v>
      </c>
      <c r="Q135" s="2" t="str">
        <f t="shared" si="93"/>
        <v>'single',</v>
      </c>
      <c r="R135" s="2" t="str">
        <f t="shared" si="105"/>
        <v>0,</v>
      </c>
      <c r="S135" s="2"/>
      <c r="T135" s="2" t="str">
        <f t="shared" si="106"/>
        <v>[0, 65535],</v>
      </c>
      <c r="U135" s="2" t="str">
        <f t="shared" si="111"/>
        <v xml:space="preserve"> </v>
      </c>
      <c r="V135" s="4" t="str">
        <f t="shared" si="108"/>
        <v>-,</v>
      </c>
      <c r="W135" s="2" t="str">
        <f t="shared" si="112"/>
        <v xml:space="preserve">      </v>
      </c>
      <c r="X135" s="5" t="str">
        <f t="shared" si="113"/>
        <v>' Number of operations RDA ';</v>
      </c>
      <c r="Z135" s="455"/>
    </row>
    <row r="136" spans="2:26" x14ac:dyDescent="0.3">
      <c r="B136" s="443"/>
      <c r="C136" s="12" t="str">
        <f t="shared" si="114"/>
        <v>DtAnalyticRdaAvgDistToTar</v>
      </c>
      <c r="D136" s="126" t="s">
        <v>829</v>
      </c>
      <c r="E136" s="57" t="s">
        <v>1234</v>
      </c>
      <c r="F136" s="14" t="s">
        <v>1776</v>
      </c>
      <c r="H136" s="3">
        <v>0</v>
      </c>
      <c r="I136" s="8"/>
      <c r="J136" s="29">
        <v>0</v>
      </c>
      <c r="K136" s="29">
        <v>65535</v>
      </c>
      <c r="L136" s="30" t="s">
        <v>1788</v>
      </c>
      <c r="N136" s="10" t="s">
        <v>19</v>
      </c>
      <c r="O136" s="2" t="str">
        <f t="shared" si="104"/>
        <v>'DtAnalyticRdaAvgDistToTar',</v>
      </c>
      <c r="P136" s="2" t="str">
        <f t="shared" si="110"/>
        <v xml:space="preserve">   </v>
      </c>
      <c r="Q136" s="2" t="str">
        <f t="shared" si="93"/>
        <v>'single',</v>
      </c>
      <c r="R136" s="2" t="str">
        <f t="shared" si="105"/>
        <v>0,</v>
      </c>
      <c r="S136" s="2"/>
      <c r="T136" s="2" t="str">
        <f t="shared" si="106"/>
        <v>[0, 65535],</v>
      </c>
      <c r="U136" s="2" t="str">
        <f t="shared" si="111"/>
        <v xml:space="preserve"> </v>
      </c>
      <c r="V136" s="4" t="str">
        <f t="shared" si="108"/>
        <v>m,</v>
      </c>
      <c r="W136" s="2" t="str">
        <f t="shared" si="112"/>
        <v xml:space="preserve">      </v>
      </c>
      <c r="X136" s="5" t="str">
        <f t="shared" si="113"/>
        <v>' Average distance to the target when RDA is activated ';</v>
      </c>
      <c r="Z136" s="455"/>
    </row>
    <row r="137" spans="2:26" x14ac:dyDescent="0.3">
      <c r="B137" s="443"/>
      <c r="C137" s="12" t="str">
        <f t="shared" si="114"/>
        <v>DtAnalyticMliaTimeTotal</v>
      </c>
      <c r="D137" s="127" t="s">
        <v>848</v>
      </c>
      <c r="E137" s="62" t="s">
        <v>854</v>
      </c>
      <c r="F137" s="14" t="s">
        <v>1776</v>
      </c>
      <c r="H137" s="3">
        <v>0</v>
      </c>
      <c r="I137" s="8"/>
      <c r="J137" s="29">
        <v>0</v>
      </c>
      <c r="K137" s="29">
        <v>65535</v>
      </c>
      <c r="L137" s="30" t="s">
        <v>1793</v>
      </c>
      <c r="N137" s="10" t="s">
        <v>19</v>
      </c>
      <c r="O137" s="2" t="str">
        <f t="shared" si="104"/>
        <v>'DtAnalyticMliaTimeTotal',</v>
      </c>
      <c r="P137" s="2" t="str">
        <f t="shared" si="110"/>
        <v xml:space="preserve">     </v>
      </c>
      <c r="Q137" s="2" t="str">
        <f t="shared" si="93"/>
        <v>'single',</v>
      </c>
      <c r="R137" s="2" t="str">
        <f t="shared" si="105"/>
        <v>0,</v>
      </c>
      <c r="S137" s="2"/>
      <c r="T137" s="2" t="str">
        <f t="shared" si="106"/>
        <v>[0, 65535],</v>
      </c>
      <c r="U137" s="2" t="str">
        <f t="shared" si="111"/>
        <v xml:space="preserve"> </v>
      </c>
      <c r="V137" s="4" t="str">
        <f t="shared" si="108"/>
        <v>h,</v>
      </c>
      <c r="W137" s="2" t="str">
        <f t="shared" si="112"/>
        <v xml:space="preserve">      </v>
      </c>
      <c r="X137" s="5" t="str">
        <f t="shared" si="113"/>
        <v>' Total MLIA working time ';</v>
      </c>
      <c r="Z137" s="443" t="s">
        <v>364</v>
      </c>
    </row>
    <row r="138" spans="2:26" x14ac:dyDescent="0.3">
      <c r="B138" s="443"/>
      <c r="C138" s="12" t="str">
        <f t="shared" si="114"/>
        <v>DtAnalyticMliaTimeObj</v>
      </c>
      <c r="D138" s="127" t="s">
        <v>849</v>
      </c>
      <c r="E138" s="62" t="s">
        <v>855</v>
      </c>
      <c r="F138" s="14" t="s">
        <v>1776</v>
      </c>
      <c r="H138" s="3">
        <v>0</v>
      </c>
      <c r="I138" s="8"/>
      <c r="J138" s="29">
        <v>0</v>
      </c>
      <c r="K138" s="29">
        <v>65535</v>
      </c>
      <c r="L138" s="30" t="s">
        <v>1793</v>
      </c>
      <c r="N138" s="10" t="s">
        <v>19</v>
      </c>
      <c r="O138" s="2" t="str">
        <f t="shared" si="104"/>
        <v>'DtAnalyticMliaTimeObj',</v>
      </c>
      <c r="P138" s="2" t="str">
        <f t="shared" si="110"/>
        <v xml:space="preserve">       </v>
      </c>
      <c r="Q138" s="2" t="str">
        <f t="shared" si="93"/>
        <v>'single',</v>
      </c>
      <c r="R138" s="2" t="str">
        <f t="shared" si="105"/>
        <v>0,</v>
      </c>
      <c r="S138" s="2"/>
      <c r="T138" s="2" t="str">
        <f t="shared" si="106"/>
        <v>[0, 65535],</v>
      </c>
      <c r="U138" s="2" t="str">
        <f t="shared" si="111"/>
        <v xml:space="preserve"> </v>
      </c>
      <c r="V138" s="4" t="str">
        <f t="shared" si="108"/>
        <v>h,</v>
      </c>
      <c r="W138" s="2" t="str">
        <f t="shared" si="112"/>
        <v xml:space="preserve">      </v>
      </c>
      <c r="X138" s="5" t="str">
        <f t="shared" si="113"/>
        <v>' Object recognition time ';</v>
      </c>
      <c r="Z138" s="443"/>
    </row>
    <row r="139" spans="2:26" x14ac:dyDescent="0.3">
      <c r="B139" s="443"/>
      <c r="C139" s="12" t="str">
        <f t="shared" si="114"/>
        <v>DtAnalyticLkaTimeTotal</v>
      </c>
      <c r="D139" s="127" t="s">
        <v>850</v>
      </c>
      <c r="E139" s="62" t="s">
        <v>856</v>
      </c>
      <c r="F139" s="14" t="s">
        <v>1776</v>
      </c>
      <c r="H139" s="3">
        <v>0</v>
      </c>
      <c r="I139" s="8"/>
      <c r="J139" s="29">
        <v>0</v>
      </c>
      <c r="K139" s="29">
        <v>65535</v>
      </c>
      <c r="L139" s="30" t="s">
        <v>1793</v>
      </c>
      <c r="N139" s="10" t="s">
        <v>19</v>
      </c>
      <c r="O139" s="2" t="str">
        <f t="shared" si="104"/>
        <v>'DtAnalyticLkaTimeTotal',</v>
      </c>
      <c r="P139" s="2" t="str">
        <f t="shared" si="110"/>
        <v xml:space="preserve">      </v>
      </c>
      <c r="Q139" s="2" t="str">
        <f t="shared" si="93"/>
        <v>'single',</v>
      </c>
      <c r="R139" s="2" t="str">
        <f t="shared" si="105"/>
        <v>0,</v>
      </c>
      <c r="S139" s="2"/>
      <c r="T139" s="2" t="str">
        <f t="shared" si="106"/>
        <v>[0, 65535],</v>
      </c>
      <c r="U139" s="2" t="str">
        <f t="shared" si="111"/>
        <v xml:space="preserve"> </v>
      </c>
      <c r="V139" s="4" t="str">
        <f t="shared" si="108"/>
        <v>h,</v>
      </c>
      <c r="W139" s="2" t="str">
        <f t="shared" si="112"/>
        <v xml:space="preserve">      </v>
      </c>
      <c r="X139" s="5" t="str">
        <f t="shared" si="113"/>
        <v>' Total LKA working time (StandBy (ACC active) + Active) ';</v>
      </c>
      <c r="Z139" s="172" t="s">
        <v>293</v>
      </c>
    </row>
    <row r="140" spans="2:26" x14ac:dyDescent="0.3">
      <c r="B140" s="443"/>
      <c r="C140" s="12" t="str">
        <f t="shared" si="114"/>
        <v>DtAnalyticLkaTimeActive</v>
      </c>
      <c r="D140" s="127" t="s">
        <v>851</v>
      </c>
      <c r="E140" s="62" t="s">
        <v>857</v>
      </c>
      <c r="F140" s="14" t="s">
        <v>1776</v>
      </c>
      <c r="H140" s="3">
        <v>0</v>
      </c>
      <c r="I140" s="8"/>
      <c r="J140" s="29">
        <v>0</v>
      </c>
      <c r="K140" s="29">
        <v>65535</v>
      </c>
      <c r="L140" s="30" t="s">
        <v>1793</v>
      </c>
      <c r="N140" s="10" t="s">
        <v>19</v>
      </c>
      <c r="O140" s="2" t="str">
        <f t="shared" si="104"/>
        <v>'DtAnalyticLkaTimeActive',</v>
      </c>
      <c r="P140" s="2" t="str">
        <f t="shared" si="110"/>
        <v xml:space="preserve">     </v>
      </c>
      <c r="Q140" s="2" t="str">
        <f t="shared" si="93"/>
        <v>'single',</v>
      </c>
      <c r="R140" s="2" t="str">
        <f t="shared" si="105"/>
        <v>0,</v>
      </c>
      <c r="S140" s="2"/>
      <c r="T140" s="2" t="str">
        <f t="shared" si="106"/>
        <v>[0, 65535],</v>
      </c>
      <c r="U140" s="2" t="str">
        <f t="shared" si="111"/>
        <v xml:space="preserve"> </v>
      </c>
      <c r="V140" s="4" t="str">
        <f t="shared" si="108"/>
        <v>h,</v>
      </c>
      <c r="W140" s="2" t="str">
        <f t="shared" si="112"/>
        <v xml:space="preserve">      </v>
      </c>
      <c r="X140" s="5" t="str">
        <f t="shared" si="113"/>
        <v>' Active LKA working time ';</v>
      </c>
      <c r="Z140" s="443" t="s">
        <v>862</v>
      </c>
    </row>
    <row r="141" spans="2:26" x14ac:dyDescent="0.3">
      <c r="B141" s="443"/>
      <c r="C141" s="12" t="str">
        <f t="shared" si="114"/>
        <v>DtAnalyticLdpNumOfWarn</v>
      </c>
      <c r="D141" s="248" t="s">
        <v>2570</v>
      </c>
      <c r="E141" s="15" t="s">
        <v>858</v>
      </c>
      <c r="F141" s="14" t="s">
        <v>1776</v>
      </c>
      <c r="H141" s="3">
        <v>0</v>
      </c>
      <c r="I141" s="8"/>
      <c r="J141" s="29">
        <v>0</v>
      </c>
      <c r="K141" s="29">
        <v>65535</v>
      </c>
      <c r="L141" s="30" t="s">
        <v>1793</v>
      </c>
      <c r="N141" s="10" t="s">
        <v>19</v>
      </c>
      <c r="O141" s="2" t="str">
        <f t="shared" si="104"/>
        <v>'DtAnalyticLdpNumOfWarn',</v>
      </c>
      <c r="P141" s="2" t="str">
        <f t="shared" si="110"/>
        <v xml:space="preserve">      </v>
      </c>
      <c r="Q141" s="2" t="str">
        <f t="shared" ref="Q141:Q149" si="115">"'"&amp;F141&amp;"',"</f>
        <v>'single',</v>
      </c>
      <c r="R141" s="2" t="str">
        <f t="shared" si="105"/>
        <v>0,</v>
      </c>
      <c r="S141" s="2"/>
      <c r="T141" s="2" t="str">
        <f t="shared" si="106"/>
        <v>[0, 65535],</v>
      </c>
      <c r="U141" s="2" t="str">
        <f t="shared" si="111"/>
        <v xml:space="preserve"> </v>
      </c>
      <c r="V141" s="4" t="str">
        <f t="shared" si="108"/>
        <v>h,</v>
      </c>
      <c r="W141" s="2" t="str">
        <f t="shared" si="112"/>
        <v xml:space="preserve">      </v>
      </c>
      <c r="X141" s="5" t="str">
        <f t="shared" si="113"/>
        <v>' Total LDP working time (StandBy (sufficient speed) + Active) ';</v>
      </c>
      <c r="Z141" s="443"/>
    </row>
    <row r="142" spans="2:26" x14ac:dyDescent="0.3">
      <c r="B142" s="443"/>
      <c r="C142" s="12" t="str">
        <f t="shared" si="114"/>
        <v>DtAnalyticLdpTimeActive</v>
      </c>
      <c r="D142" s="127" t="s">
        <v>852</v>
      </c>
      <c r="E142" s="15" t="s">
        <v>859</v>
      </c>
      <c r="F142" s="14" t="s">
        <v>1776</v>
      </c>
      <c r="H142" s="3">
        <v>0</v>
      </c>
      <c r="I142" s="8"/>
      <c r="J142" s="29">
        <v>0</v>
      </c>
      <c r="K142" s="29">
        <v>65535</v>
      </c>
      <c r="L142" s="30" t="s">
        <v>1793</v>
      </c>
      <c r="N142" s="10" t="s">
        <v>19</v>
      </c>
      <c r="O142" s="2" t="str">
        <f t="shared" si="104"/>
        <v>'DtAnalyticLdpTimeActive',</v>
      </c>
      <c r="P142" s="2" t="str">
        <f t="shared" si="110"/>
        <v xml:space="preserve">     </v>
      </c>
      <c r="Q142" s="2" t="str">
        <f t="shared" si="115"/>
        <v>'single',</v>
      </c>
      <c r="R142" s="2" t="str">
        <f t="shared" si="105"/>
        <v>0,</v>
      </c>
      <c r="S142" s="2"/>
      <c r="T142" s="2" t="str">
        <f t="shared" si="106"/>
        <v>[0, 65535],</v>
      </c>
      <c r="U142" s="2" t="str">
        <f t="shared" si="111"/>
        <v xml:space="preserve"> </v>
      </c>
      <c r="V142" s="4" t="str">
        <f t="shared" si="108"/>
        <v>h,</v>
      </c>
      <c r="W142" s="2" t="str">
        <f t="shared" si="112"/>
        <v xml:space="preserve">      </v>
      </c>
      <c r="X142" s="5" t="str">
        <f t="shared" si="113"/>
        <v>' Active LDP working time ';</v>
      </c>
      <c r="Z142" s="443" t="s">
        <v>323</v>
      </c>
    </row>
    <row r="143" spans="2:26" x14ac:dyDescent="0.3">
      <c r="B143" s="443"/>
      <c r="C143" s="12" t="str">
        <f t="shared" si="114"/>
        <v>DtAnalyticLdwNumOfWarn</v>
      </c>
      <c r="D143" s="248" t="s">
        <v>2571</v>
      </c>
      <c r="E143" s="15" t="s">
        <v>860</v>
      </c>
      <c r="F143" s="14" t="s">
        <v>1776</v>
      </c>
      <c r="H143" s="3">
        <v>0</v>
      </c>
      <c r="I143" s="8"/>
      <c r="J143" s="29">
        <v>0</v>
      </c>
      <c r="K143" s="29">
        <v>65535</v>
      </c>
      <c r="L143" s="30" t="s">
        <v>1793</v>
      </c>
      <c r="N143" s="10" t="s">
        <v>19</v>
      </c>
      <c r="O143" s="2" t="str">
        <f t="shared" si="104"/>
        <v>'DtAnalyticLdwNumOfWarn',</v>
      </c>
      <c r="P143" s="2" t="str">
        <f t="shared" si="110"/>
        <v xml:space="preserve">      </v>
      </c>
      <c r="Q143" s="2" t="str">
        <f t="shared" si="115"/>
        <v>'single',</v>
      </c>
      <c r="R143" s="2" t="str">
        <f t="shared" si="105"/>
        <v>0,</v>
      </c>
      <c r="S143" s="2"/>
      <c r="T143" s="2" t="str">
        <f t="shared" si="106"/>
        <v>[0, 65535],</v>
      </c>
      <c r="U143" s="2" t="str">
        <f t="shared" si="111"/>
        <v xml:space="preserve"> </v>
      </c>
      <c r="V143" s="4" t="str">
        <f t="shared" si="108"/>
        <v>h,</v>
      </c>
      <c r="W143" s="2" t="str">
        <f t="shared" si="112"/>
        <v xml:space="preserve">      </v>
      </c>
      <c r="X143" s="5" t="str">
        <f t="shared" si="113"/>
        <v>' Total LDW working time (StandBy (sufficient speed) + Active) ';</v>
      </c>
      <c r="Z143" s="443"/>
    </row>
    <row r="144" spans="2:26" x14ac:dyDescent="0.3">
      <c r="B144" s="443"/>
      <c r="C144" s="12" t="str">
        <f t="shared" si="114"/>
        <v>DtAnalyticLdwTimeActive</v>
      </c>
      <c r="D144" s="127" t="s">
        <v>853</v>
      </c>
      <c r="E144" s="62" t="s">
        <v>861</v>
      </c>
      <c r="F144" s="14" t="s">
        <v>1776</v>
      </c>
      <c r="H144" s="3">
        <v>0</v>
      </c>
      <c r="I144" s="8"/>
      <c r="J144" s="29">
        <v>0</v>
      </c>
      <c r="K144" s="29">
        <v>65535</v>
      </c>
      <c r="L144" s="30" t="s">
        <v>1793</v>
      </c>
      <c r="N144" s="10" t="s">
        <v>19</v>
      </c>
      <c r="O144" s="2" t="str">
        <f t="shared" si="104"/>
        <v>'DtAnalyticLdwTimeActive',</v>
      </c>
      <c r="P144" s="2" t="str">
        <f t="shared" si="110"/>
        <v xml:space="preserve">     </v>
      </c>
      <c r="Q144" s="2" t="str">
        <f t="shared" si="115"/>
        <v>'single',</v>
      </c>
      <c r="R144" s="2" t="str">
        <f t="shared" si="105"/>
        <v>0,</v>
      </c>
      <c r="S144" s="2"/>
      <c r="T144" s="2" t="str">
        <f t="shared" si="106"/>
        <v>[0, 65535],</v>
      </c>
      <c r="U144" s="2" t="str">
        <f t="shared" si="111"/>
        <v xml:space="preserve"> </v>
      </c>
      <c r="V144" s="4" t="str">
        <f t="shared" si="108"/>
        <v>h,</v>
      </c>
      <c r="W144" s="2" t="str">
        <f t="shared" si="112"/>
        <v xml:space="preserve">      </v>
      </c>
      <c r="X144" s="5" t="str">
        <f t="shared" si="113"/>
        <v>' Active LDW working time ';</v>
      </c>
      <c r="Z144" s="8"/>
    </row>
    <row r="145" spans="2:26" x14ac:dyDescent="0.3">
      <c r="B145" s="443"/>
      <c r="C145" s="12" t="str">
        <f t="shared" si="114"/>
        <v>DtAnalyticRctcaActvnDst</v>
      </c>
      <c r="D145" s="126" t="s">
        <v>1235</v>
      </c>
      <c r="E145" s="57" t="s">
        <v>1236</v>
      </c>
      <c r="F145" s="14" t="s">
        <v>1776</v>
      </c>
      <c r="H145" s="3">
        <v>0</v>
      </c>
      <c r="I145" s="8"/>
      <c r="J145" s="29">
        <v>0</v>
      </c>
      <c r="K145" s="29">
        <v>65535</v>
      </c>
      <c r="L145" s="30" t="s">
        <v>1794</v>
      </c>
      <c r="N145" s="10" t="s">
        <v>19</v>
      </c>
      <c r="O145" s="2" t="str">
        <f t="shared" si="104"/>
        <v>'DtAnalyticRctcaActvnDst',</v>
      </c>
      <c r="P145" s="2" t="str">
        <f t="shared" si="110"/>
        <v xml:space="preserve">     </v>
      </c>
      <c r="Q145" s="2" t="str">
        <f t="shared" si="115"/>
        <v>'single',</v>
      </c>
      <c r="R145" s="2" t="str">
        <f t="shared" si="105"/>
        <v>0,</v>
      </c>
      <c r="S145" s="2"/>
      <c r="T145" s="2" t="str">
        <f t="shared" si="106"/>
        <v>[0, 65535],</v>
      </c>
      <c r="U145" s="2" t="str">
        <f t="shared" si="111"/>
        <v xml:space="preserve"> </v>
      </c>
      <c r="V145" s="4" t="str">
        <f t="shared" si="108"/>
        <v>km,</v>
      </c>
      <c r="W145" s="2" t="str">
        <f t="shared" si="112"/>
        <v xml:space="preserve">     </v>
      </c>
      <c r="X145" s="5" t="str">
        <f t="shared" si="113"/>
        <v>' Distance traveled with active function RCTC ';</v>
      </c>
      <c r="Z145" s="8"/>
    </row>
    <row r="146" spans="2:26" x14ac:dyDescent="0.3">
      <c r="B146" s="443"/>
      <c r="C146" s="12" t="str">
        <f t="shared" si="114"/>
        <v>DtAnalyticRctcNrOfOper</v>
      </c>
      <c r="D146" s="126" t="s">
        <v>1238</v>
      </c>
      <c r="E146" s="57" t="s">
        <v>1239</v>
      </c>
      <c r="F146" s="14" t="s">
        <v>1775</v>
      </c>
      <c r="H146" s="3">
        <v>0</v>
      </c>
      <c r="I146" s="8"/>
      <c r="J146" s="29">
        <v>0</v>
      </c>
      <c r="K146" s="29">
        <v>255</v>
      </c>
      <c r="L146" s="30" t="s">
        <v>1777</v>
      </c>
      <c r="N146" s="10" t="s">
        <v>19</v>
      </c>
      <c r="O146" s="2" t="str">
        <f t="shared" si="104"/>
        <v>'DtAnalyticRctcNrOfOper',</v>
      </c>
      <c r="P146" s="2" t="str">
        <f t="shared" si="110"/>
        <v xml:space="preserve">      </v>
      </c>
      <c r="Q146" s="2" t="str">
        <f t="shared" si="115"/>
        <v>'uint8',</v>
      </c>
      <c r="R146" s="2" t="str">
        <f t="shared" si="105"/>
        <v>0,</v>
      </c>
      <c r="S146" s="2"/>
      <c r="T146" s="2" t="str">
        <f t="shared" si="106"/>
        <v>[0, 255],</v>
      </c>
      <c r="U146" s="2" t="str">
        <f t="shared" si="111"/>
        <v xml:space="preserve">   </v>
      </c>
      <c r="V146" s="4" t="str">
        <f t="shared" si="108"/>
        <v>-,</v>
      </c>
      <c r="W146" s="2" t="str">
        <f t="shared" si="112"/>
        <v xml:space="preserve">      </v>
      </c>
      <c r="X146" s="5" t="str">
        <f t="shared" si="113"/>
        <v>' Number of operations RCTC ';</v>
      </c>
      <c r="Z146" s="8"/>
    </row>
    <row r="147" spans="2:26" x14ac:dyDescent="0.3">
      <c r="B147" s="443"/>
      <c r="C147" s="12" t="str">
        <f t="shared" si="114"/>
        <v>DtAnalyticRctcAvgDistToTar</v>
      </c>
      <c r="D147" s="126" t="s">
        <v>1240</v>
      </c>
      <c r="E147" s="57" t="s">
        <v>1241</v>
      </c>
      <c r="F147" s="14" t="s">
        <v>1775</v>
      </c>
      <c r="H147" s="3">
        <v>0</v>
      </c>
      <c r="I147" s="8"/>
      <c r="J147" s="29">
        <v>0</v>
      </c>
      <c r="K147" s="29">
        <v>255</v>
      </c>
      <c r="L147" s="30" t="s">
        <v>1788</v>
      </c>
      <c r="N147" s="10" t="s">
        <v>19</v>
      </c>
      <c r="O147" s="2" t="str">
        <f t="shared" si="104"/>
        <v>'DtAnalyticRctcAvgDistToTar',</v>
      </c>
      <c r="P147" s="2" t="str">
        <f t="shared" si="110"/>
        <v xml:space="preserve">  </v>
      </c>
      <c r="Q147" s="2" t="str">
        <f t="shared" si="115"/>
        <v>'uint8',</v>
      </c>
      <c r="R147" s="2" t="str">
        <f t="shared" si="105"/>
        <v>0,</v>
      </c>
      <c r="S147" s="2"/>
      <c r="T147" s="2" t="str">
        <f t="shared" si="106"/>
        <v>[0, 255],</v>
      </c>
      <c r="U147" s="2" t="str">
        <f t="shared" si="111"/>
        <v xml:space="preserve">   </v>
      </c>
      <c r="V147" s="4" t="str">
        <f t="shared" si="108"/>
        <v>m,</v>
      </c>
      <c r="W147" s="2" t="str">
        <f t="shared" si="112"/>
        <v xml:space="preserve">      </v>
      </c>
      <c r="X147" s="5" t="str">
        <f t="shared" si="113"/>
        <v>' Average distance to the target when RCTC is activated ';</v>
      </c>
      <c r="Z147" s="8"/>
    </row>
    <row r="148" spans="2:26" x14ac:dyDescent="0.3">
      <c r="B148" s="443"/>
      <c r="C148" s="12" t="str">
        <f t="shared" si="114"/>
        <v>DtAnalyticRcwNrOfOper</v>
      </c>
      <c r="D148" s="126" t="s">
        <v>1242</v>
      </c>
      <c r="E148" s="57" t="s">
        <v>1243</v>
      </c>
      <c r="F148" s="14" t="s">
        <v>1775</v>
      </c>
      <c r="H148" s="3">
        <v>0</v>
      </c>
      <c r="I148" s="8"/>
      <c r="J148" s="29">
        <v>0</v>
      </c>
      <c r="K148" s="29">
        <v>255</v>
      </c>
      <c r="L148" s="30" t="s">
        <v>1777</v>
      </c>
      <c r="N148" s="10" t="s">
        <v>19</v>
      </c>
      <c r="O148" s="2" t="str">
        <f t="shared" si="104"/>
        <v>'DtAnalyticRcwNrOfOper',</v>
      </c>
      <c r="P148" s="2" t="str">
        <f t="shared" si="110"/>
        <v xml:space="preserve">       </v>
      </c>
      <c r="Q148" s="2" t="str">
        <f t="shared" si="115"/>
        <v>'uint8',</v>
      </c>
      <c r="R148" s="2" t="str">
        <f t="shared" si="105"/>
        <v>0,</v>
      </c>
      <c r="S148" s="2"/>
      <c r="T148" s="2" t="str">
        <f t="shared" si="106"/>
        <v>[0, 255],</v>
      </c>
      <c r="U148" s="2" t="str">
        <f t="shared" si="111"/>
        <v xml:space="preserve">   </v>
      </c>
      <c r="V148" s="4" t="str">
        <f t="shared" si="108"/>
        <v>-,</v>
      </c>
      <c r="W148" s="2" t="str">
        <f t="shared" si="112"/>
        <v xml:space="preserve">      </v>
      </c>
      <c r="X148" s="5" t="str">
        <f t="shared" si="113"/>
        <v>' Number of operations RCW ';</v>
      </c>
      <c r="Z148" s="8"/>
    </row>
    <row r="149" spans="2:26" x14ac:dyDescent="0.3">
      <c r="B149" s="443"/>
      <c r="C149" s="12" t="str">
        <f t="shared" si="114"/>
        <v>DtAnalyticRcwAvgDistToTar</v>
      </c>
      <c r="D149" s="126" t="s">
        <v>1244</v>
      </c>
      <c r="E149" s="57" t="s">
        <v>1245</v>
      </c>
      <c r="F149" s="14" t="s">
        <v>1775</v>
      </c>
      <c r="H149" s="3">
        <v>0</v>
      </c>
      <c r="I149" s="8"/>
      <c r="J149" s="29">
        <v>0</v>
      </c>
      <c r="K149" s="29">
        <v>255</v>
      </c>
      <c r="L149" s="30" t="s">
        <v>1788</v>
      </c>
      <c r="N149" s="10" t="s">
        <v>19</v>
      </c>
      <c r="O149" s="2" t="str">
        <f t="shared" si="104"/>
        <v>'DtAnalyticRcwAvgDistToTar',</v>
      </c>
      <c r="P149" s="2" t="str">
        <f t="shared" si="110"/>
        <v xml:space="preserve">   </v>
      </c>
      <c r="Q149" s="2" t="str">
        <f t="shared" si="115"/>
        <v>'uint8',</v>
      </c>
      <c r="R149" s="2" t="str">
        <f t="shared" si="105"/>
        <v>0,</v>
      </c>
      <c r="S149" s="2"/>
      <c r="T149" s="2" t="str">
        <f t="shared" si="106"/>
        <v>[0, 255],</v>
      </c>
      <c r="U149" s="2" t="str">
        <f t="shared" si="111"/>
        <v xml:space="preserve">   </v>
      </c>
      <c r="V149" s="4" t="str">
        <f t="shared" si="108"/>
        <v>m,</v>
      </c>
      <c r="W149" s="2" t="str">
        <f t="shared" si="112"/>
        <v xml:space="preserve">      </v>
      </c>
      <c r="X149" s="5" t="str">
        <f t="shared" si="113"/>
        <v>' Average distance to the target when RCW is activated ';</v>
      </c>
      <c r="Z149" s="8"/>
    </row>
    <row r="150" spans="2:26" x14ac:dyDescent="0.3">
      <c r="B150" s="115"/>
      <c r="C150" s="12"/>
      <c r="D150" s="125"/>
      <c r="F150" s="10"/>
      <c r="I150" s="8"/>
      <c r="N150" s="10"/>
      <c r="P150" s="2"/>
      <c r="Q150" s="2"/>
      <c r="R150" s="2"/>
      <c r="S150" s="2"/>
      <c r="T150" s="2"/>
      <c r="U150" s="2"/>
      <c r="V150" s="4"/>
      <c r="W150" s="2"/>
      <c r="X150" s="5"/>
      <c r="Z150" s="8"/>
    </row>
    <row r="151" spans="2:26" x14ac:dyDescent="0.3">
      <c r="E151" s="17"/>
      <c r="N151" s="10" t="s">
        <v>19</v>
      </c>
      <c r="O151" s="2" t="str">
        <f>"    %"&amp;B2</f>
        <v xml:space="preserve">    %DataVER_To_Diagnostic</v>
      </c>
      <c r="P151" s="1"/>
      <c r="Q151" s="1"/>
      <c r="R151" s="1"/>
      <c r="S151" s="1"/>
      <c r="T151" s="1"/>
      <c r="U151" s="1"/>
      <c r="V151" s="1"/>
      <c r="W151" s="1"/>
      <c r="X151" s="1"/>
    </row>
    <row r="153" spans="2:26" x14ac:dyDescent="0.3">
      <c r="C153" s="8" t="s">
        <v>2572</v>
      </c>
    </row>
    <row r="313" spans="2:51" s="8" customFormat="1" x14ac:dyDescent="0.3">
      <c r="B313" s="27"/>
      <c r="D313" s="124"/>
      <c r="E313" s="7"/>
      <c r="F313" s="11"/>
      <c r="G313" s="3"/>
      <c r="H313" s="3"/>
      <c r="I313" s="3"/>
      <c r="J313" s="29"/>
      <c r="K313" s="29"/>
      <c r="L313" s="29"/>
      <c r="M313" s="3"/>
      <c r="N313" s="11"/>
      <c r="O313" s="2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</row>
    <row r="314" spans="2:51" s="8" customFormat="1" x14ac:dyDescent="0.3">
      <c r="B314" s="27"/>
      <c r="D314" s="124"/>
      <c r="E314" s="7"/>
      <c r="F314" s="11"/>
      <c r="G314" s="3"/>
      <c r="H314" s="3"/>
      <c r="I314" s="3"/>
      <c r="J314" s="29"/>
      <c r="K314" s="29"/>
      <c r="L314" s="29"/>
      <c r="M314" s="3"/>
      <c r="N314" s="11"/>
      <c r="O314" s="2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</row>
    <row r="315" spans="2:51" s="8" customFormat="1" x14ac:dyDescent="0.3">
      <c r="B315" s="27"/>
      <c r="D315" s="124"/>
      <c r="E315" s="7"/>
      <c r="F315" s="11"/>
      <c r="G315" s="3"/>
      <c r="H315" s="3"/>
      <c r="I315" s="3"/>
      <c r="J315" s="29"/>
      <c r="K315" s="29"/>
      <c r="L315" s="29"/>
      <c r="M315" s="3"/>
      <c r="N315" s="11"/>
      <c r="O315" s="2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</row>
    <row r="316" spans="2:51" s="8" customFormat="1" x14ac:dyDescent="0.3">
      <c r="B316" s="27"/>
      <c r="D316" s="124"/>
      <c r="E316" s="7"/>
      <c r="F316" s="11"/>
      <c r="G316" s="3"/>
      <c r="H316" s="3"/>
      <c r="I316" s="3"/>
      <c r="J316" s="29"/>
      <c r="K316" s="29"/>
      <c r="L316" s="29"/>
      <c r="M316" s="3"/>
      <c r="N316" s="11"/>
      <c r="O316" s="2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</row>
    <row r="317" spans="2:51" s="8" customFormat="1" x14ac:dyDescent="0.3">
      <c r="B317" s="27"/>
      <c r="D317" s="124"/>
      <c r="E317" s="7"/>
      <c r="F317" s="11"/>
      <c r="G317" s="3"/>
      <c r="H317" s="3"/>
      <c r="I317" s="3"/>
      <c r="J317" s="29"/>
      <c r="K317" s="29"/>
      <c r="L317" s="29"/>
      <c r="M317" s="3"/>
      <c r="N317" s="11"/>
      <c r="O317" s="2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</row>
    <row r="318" spans="2:51" s="8" customFormat="1" x14ac:dyDescent="0.3">
      <c r="B318" s="27"/>
      <c r="D318" s="124"/>
      <c r="E318" s="7"/>
      <c r="F318" s="11"/>
      <c r="G318" s="3"/>
      <c r="H318" s="3"/>
      <c r="I318" s="3"/>
      <c r="J318" s="29"/>
      <c r="K318" s="29"/>
      <c r="L318" s="29"/>
      <c r="M318" s="3"/>
      <c r="N318" s="11"/>
      <c r="O318" s="2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</row>
    <row r="319" spans="2:51" s="8" customFormat="1" x14ac:dyDescent="0.3">
      <c r="B319" s="27"/>
      <c r="D319" s="124"/>
      <c r="E319" s="7"/>
      <c r="F319" s="11"/>
      <c r="G319" s="3"/>
      <c r="H319" s="3"/>
      <c r="I319" s="3"/>
      <c r="J319" s="29"/>
      <c r="K319" s="29"/>
      <c r="L319" s="29"/>
      <c r="M319" s="3"/>
      <c r="N319" s="11"/>
      <c r="O319" s="2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</row>
    <row r="320" spans="2:51" s="8" customFormat="1" x14ac:dyDescent="0.3">
      <c r="B320" s="27"/>
      <c r="D320" s="124"/>
      <c r="E320" s="7"/>
      <c r="F320" s="11"/>
      <c r="G320" s="3"/>
      <c r="H320" s="3"/>
      <c r="I320" s="3"/>
      <c r="J320" s="29"/>
      <c r="K320" s="29"/>
      <c r="L320" s="29"/>
      <c r="M320" s="3"/>
      <c r="N320" s="11"/>
      <c r="O320" s="2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</row>
    <row r="321" spans="2:51" s="8" customFormat="1" x14ac:dyDescent="0.3">
      <c r="B321" s="27"/>
      <c r="D321" s="124"/>
      <c r="E321" s="7"/>
      <c r="F321" s="11"/>
      <c r="G321" s="3"/>
      <c r="H321" s="3"/>
      <c r="I321" s="3"/>
      <c r="J321" s="29"/>
      <c r="K321" s="29"/>
      <c r="L321" s="29"/>
      <c r="M321" s="3"/>
      <c r="N321" s="11"/>
      <c r="O321" s="2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</row>
    <row r="322" spans="2:51" s="8" customFormat="1" x14ac:dyDescent="0.3">
      <c r="B322" s="27"/>
      <c r="D322" s="124"/>
      <c r="E322" s="7"/>
      <c r="F322" s="11"/>
      <c r="G322" s="3"/>
      <c r="H322" s="3"/>
      <c r="I322" s="3"/>
      <c r="J322" s="29"/>
      <c r="K322" s="29"/>
      <c r="L322" s="29"/>
      <c r="M322" s="3"/>
      <c r="N322" s="11"/>
      <c r="O322" s="2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</row>
    <row r="323" spans="2:51" s="8" customFormat="1" x14ac:dyDescent="0.3">
      <c r="B323" s="27"/>
      <c r="D323" s="124"/>
      <c r="E323" s="7"/>
      <c r="F323" s="11"/>
      <c r="G323" s="3"/>
      <c r="H323" s="3"/>
      <c r="I323" s="3"/>
      <c r="J323" s="29"/>
      <c r="K323" s="29"/>
      <c r="L323" s="29"/>
      <c r="M323" s="3"/>
      <c r="N323" s="11"/>
      <c r="O323" s="2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</row>
    <row r="324" spans="2:51" s="8" customFormat="1" x14ac:dyDescent="0.3">
      <c r="B324" s="27"/>
      <c r="D324" s="124"/>
      <c r="E324" s="7"/>
      <c r="F324" s="11"/>
      <c r="G324" s="3"/>
      <c r="H324" s="3"/>
      <c r="I324" s="3"/>
      <c r="J324" s="29"/>
      <c r="K324" s="29"/>
      <c r="L324" s="29"/>
      <c r="M324" s="3"/>
      <c r="N324" s="11"/>
      <c r="O324" s="2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</row>
    <row r="325" spans="2:51" s="8" customFormat="1" x14ac:dyDescent="0.3">
      <c r="B325" s="27"/>
      <c r="D325" s="124"/>
      <c r="E325" s="7"/>
      <c r="F325" s="11"/>
      <c r="G325" s="3"/>
      <c r="H325" s="3"/>
      <c r="I325" s="3"/>
      <c r="J325" s="29"/>
      <c r="K325" s="29"/>
      <c r="L325" s="29"/>
      <c r="M325" s="3"/>
      <c r="N325" s="11"/>
      <c r="O325" s="2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</row>
  </sheetData>
  <mergeCells count="19">
    <mergeCell ref="Z142:Z143"/>
    <mergeCell ref="AA111:AA114"/>
    <mergeCell ref="Z115:Z122"/>
    <mergeCell ref="Z123:Z136"/>
    <mergeCell ref="Z137:Z138"/>
    <mergeCell ref="Z140:Z141"/>
    <mergeCell ref="B97:B104"/>
    <mergeCell ref="B106:B109"/>
    <mergeCell ref="B111:B149"/>
    <mergeCell ref="B2:B26"/>
    <mergeCell ref="B28:B30"/>
    <mergeCell ref="B32:B41"/>
    <mergeCell ref="B43:B50"/>
    <mergeCell ref="B52:B53"/>
    <mergeCell ref="B55:B59"/>
    <mergeCell ref="B61:B75"/>
    <mergeCell ref="B77:B83"/>
    <mergeCell ref="B85:B89"/>
    <mergeCell ref="B91:B9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B1:AY656"/>
  <sheetViews>
    <sheetView zoomScale="90" zoomScaleNormal="90" workbookViewId="0">
      <pane ySplit="1" topLeftCell="A2" activePane="bottomLeft" state="frozen"/>
      <selection pane="bottomLeft" activeCell="A2" sqref="A2"/>
    </sheetView>
  </sheetViews>
  <sheetFormatPr defaultColWidth="8.5546875" defaultRowHeight="14.4" x14ac:dyDescent="0.3"/>
  <cols>
    <col min="1" max="1" width="8.5546875" style="3"/>
    <col min="2" max="2" width="25.44140625" style="35" customWidth="1"/>
    <col min="3" max="3" width="27" style="8" customWidth="1"/>
    <col min="4" max="4" width="19.44140625" style="42" customWidth="1"/>
    <col min="5" max="5" width="54.5546875" style="7" customWidth="1"/>
    <col min="6" max="6" width="8.44140625" style="11" customWidth="1"/>
    <col min="7" max="7" width="7.5546875" style="3" customWidth="1"/>
    <col min="8" max="8" width="12.5546875" style="3" bestFit="1" customWidth="1"/>
    <col min="9" max="9" width="7.5546875" style="3" customWidth="1"/>
    <col min="10" max="10" width="7.5546875" style="29" customWidth="1"/>
    <col min="11" max="11" width="7" style="29" customWidth="1"/>
    <col min="12" max="12" width="6.44140625" style="29" customWidth="1"/>
    <col min="13" max="13" width="5.5546875" style="3" customWidth="1"/>
    <col min="14" max="14" width="10.44140625" style="11" customWidth="1"/>
    <col min="15" max="15" width="25.44140625" style="2" customWidth="1"/>
    <col min="16" max="17" width="7.5546875" style="3" customWidth="1"/>
    <col min="18" max="18" width="9" style="3" customWidth="1"/>
    <col min="19" max="19" width="4.44140625" style="3" customWidth="1"/>
    <col min="20" max="20" width="9.5546875" style="3" customWidth="1"/>
    <col min="21" max="21" width="3.5546875" style="3" customWidth="1"/>
    <col min="22" max="22" width="7.44140625" style="3" customWidth="1"/>
    <col min="23" max="23" width="5.5546875" style="3" customWidth="1"/>
    <col min="24" max="24" width="51.44140625" style="3" customWidth="1"/>
    <col min="25" max="25" width="18.44140625" style="3" customWidth="1"/>
    <col min="26" max="16384" width="8.5546875" style="3"/>
  </cols>
  <sheetData>
    <row r="1" spans="2:51" s="53" customFormat="1" x14ac:dyDescent="0.3">
      <c r="B1" s="174" t="s">
        <v>28</v>
      </c>
      <c r="C1" s="146" t="s">
        <v>1796</v>
      </c>
      <c r="D1" s="146" t="s">
        <v>1463</v>
      </c>
      <c r="E1" s="175" t="s">
        <v>24</v>
      </c>
      <c r="F1" s="146" t="s">
        <v>728</v>
      </c>
      <c r="G1" s="146"/>
      <c r="H1" s="146" t="s">
        <v>1320</v>
      </c>
      <c r="I1" s="146"/>
      <c r="J1" s="50" t="s">
        <v>22</v>
      </c>
      <c r="K1" s="50" t="s">
        <v>23</v>
      </c>
      <c r="L1" s="50" t="s">
        <v>1795</v>
      </c>
      <c r="M1" s="48"/>
      <c r="N1" s="48"/>
      <c r="O1" s="92" t="s">
        <v>20</v>
      </c>
      <c r="P1" s="92"/>
      <c r="Q1" s="92" t="s">
        <v>21</v>
      </c>
      <c r="R1" s="92" t="s">
        <v>27</v>
      </c>
      <c r="S1" s="92"/>
      <c r="T1" s="92" t="s">
        <v>25</v>
      </c>
      <c r="U1" s="92"/>
      <c r="V1" s="92" t="s">
        <v>26</v>
      </c>
      <c r="W1" s="92"/>
      <c r="X1" s="92" t="s">
        <v>24</v>
      </c>
      <c r="Y1" s="48"/>
      <c r="Z1" s="48" t="s">
        <v>22</v>
      </c>
      <c r="AA1" s="48" t="s">
        <v>23</v>
      </c>
      <c r="AB1" s="48" t="s">
        <v>1462</v>
      </c>
      <c r="AC1" s="48"/>
      <c r="AD1" s="48"/>
      <c r="AE1" s="48"/>
      <c r="AF1" s="48"/>
      <c r="AG1" s="48"/>
      <c r="AH1" s="48"/>
      <c r="AI1" s="48"/>
      <c r="AJ1" s="48"/>
      <c r="AK1" s="48"/>
      <c r="AL1" s="48"/>
      <c r="AM1" s="48"/>
      <c r="AN1" s="48"/>
      <c r="AO1" s="48"/>
      <c r="AP1" s="48"/>
      <c r="AQ1" s="48"/>
      <c r="AR1" s="48"/>
      <c r="AS1" s="48"/>
      <c r="AT1" s="48"/>
      <c r="AU1" s="48"/>
      <c r="AV1" s="48"/>
      <c r="AW1" s="48"/>
      <c r="AX1" s="48"/>
      <c r="AY1" s="48"/>
    </row>
    <row r="2" spans="2:51" s="8" customFormat="1" ht="12" customHeight="1" x14ac:dyDescent="0.3">
      <c r="B2" s="208"/>
      <c r="C2" s="147"/>
      <c r="D2" s="147"/>
      <c r="E2" s="209"/>
      <c r="F2" s="147"/>
      <c r="G2" s="147"/>
      <c r="H2" s="147"/>
      <c r="I2" s="147"/>
      <c r="J2" s="54"/>
      <c r="K2" s="54"/>
      <c r="L2" s="54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2:51" ht="13.35" customHeight="1" x14ac:dyDescent="0.3">
      <c r="B3" s="205" t="s">
        <v>1485</v>
      </c>
      <c r="C3" s="12" t="str">
        <f>"DfPerc"&amp;D3</f>
        <v>DfPercFcuDirtSts</v>
      </c>
      <c r="D3" s="41" t="s">
        <v>770</v>
      </c>
      <c r="E3" s="7" t="s">
        <v>775</v>
      </c>
      <c r="F3" s="14" t="s">
        <v>1775</v>
      </c>
      <c r="G3" s="28">
        <v>1</v>
      </c>
      <c r="H3" s="28">
        <v>0</v>
      </c>
      <c r="I3" s="28"/>
      <c r="J3" s="29">
        <v>0</v>
      </c>
      <c r="K3" s="29">
        <v>1</v>
      </c>
      <c r="L3" s="29" t="s">
        <v>1777</v>
      </c>
      <c r="M3" s="2"/>
      <c r="N3" s="10" t="s">
        <v>19</v>
      </c>
      <c r="O3" s="2" t="str">
        <f t="shared" ref="O3:O12" si="0">"'"&amp;C3&amp;"'"&amp;","</f>
        <v>'DfPercFcuDirtSts',</v>
      </c>
      <c r="P3" s="2" t="str">
        <f t="shared" ref="P3:P12" si="1">REPT(" ", (31-LEN(O3)))</f>
        <v xml:space="preserve">            </v>
      </c>
      <c r="Q3" s="2" t="str">
        <f>"'"&amp;F3&amp;"',"</f>
        <v>'uint8',</v>
      </c>
      <c r="R3" s="2" t="str">
        <f t="shared" ref="R3:R82" si="2">"0,"</f>
        <v>0,</v>
      </c>
      <c r="S3" s="2"/>
      <c r="T3" s="2" t="str">
        <f t="shared" ref="T3:T12" si="3">"["&amp;J3&amp;", "&amp;LEFT(K3,7)&amp;"]"&amp;","</f>
        <v>[0, 1],</v>
      </c>
      <c r="U3" s="2" t="str">
        <f>REPT(" ", (12-LEN(T3)))</f>
        <v xml:space="preserve">     </v>
      </c>
      <c r="V3" s="13" t="str">
        <f t="shared" ref="V3:V12" si="4">IF(L3="[]","''",(IF(L3="'-'","''",L3)))&amp;","</f>
        <v>-,</v>
      </c>
      <c r="W3" s="2" t="str">
        <f t="shared" ref="W3:W12" si="5">REPT(" ", (9-LEN(V3)))</f>
        <v xml:space="preserve">       </v>
      </c>
      <c r="X3" s="5" t="str">
        <f t="shared" ref="X3:X12" si="6">"'"&amp;IF(E3="[]","-"," "&amp;(CLEAN(E3))&amp;" ")&amp;"'"&amp;";"</f>
        <v>' Dirty status of front camera 0-clear 1- dirty ';</v>
      </c>
      <c r="Z3" s="3">
        <v>0</v>
      </c>
      <c r="AA3" s="3">
        <v>1</v>
      </c>
      <c r="AB3" s="3">
        <v>1</v>
      </c>
    </row>
    <row r="4" spans="2:51" ht="13.35" customHeight="1" x14ac:dyDescent="0.3">
      <c r="B4" s="205"/>
      <c r="C4" s="12" t="str">
        <f t="shared" ref="C4:C12" si="7">"DfPerc"&amp;D4</f>
        <v>DfPercFrcuDirtSts</v>
      </c>
      <c r="D4" s="41" t="s">
        <v>771</v>
      </c>
      <c r="E4" s="7" t="s">
        <v>776</v>
      </c>
      <c r="F4" s="10" t="s">
        <v>1775</v>
      </c>
      <c r="G4" s="28">
        <v>1</v>
      </c>
      <c r="H4" s="28">
        <v>0</v>
      </c>
      <c r="I4" s="28"/>
      <c r="J4" s="29">
        <v>0</v>
      </c>
      <c r="K4" s="29">
        <v>1</v>
      </c>
      <c r="L4" s="29" t="s">
        <v>1777</v>
      </c>
      <c r="M4" s="2"/>
      <c r="N4" s="10" t="s">
        <v>19</v>
      </c>
      <c r="O4" s="2" t="str">
        <f t="shared" si="0"/>
        <v>'DfPercFrcuDirtSts',</v>
      </c>
      <c r="P4" s="2" t="str">
        <f t="shared" si="1"/>
        <v xml:space="preserve">           </v>
      </c>
      <c r="Q4" s="2" t="str">
        <f t="shared" ref="Q4:Q82" si="8">"'"&amp;F4&amp;"',"</f>
        <v>'uint8',</v>
      </c>
      <c r="R4" s="2" t="str">
        <f t="shared" si="2"/>
        <v>0,</v>
      </c>
      <c r="S4" s="2"/>
      <c r="T4" s="2" t="str">
        <f t="shared" si="3"/>
        <v>[0, 1],</v>
      </c>
      <c r="U4" s="2" t="str">
        <f t="shared" ref="U4:U12" si="9">REPT(" ", (12-LEN(T4)))</f>
        <v xml:space="preserve">     </v>
      </c>
      <c r="V4" s="13" t="str">
        <f t="shared" si="4"/>
        <v>-,</v>
      </c>
      <c r="W4" s="2" t="str">
        <f t="shared" si="5"/>
        <v xml:space="preserve">       </v>
      </c>
      <c r="X4" s="5" t="str">
        <f t="shared" si="6"/>
        <v>' Dirty status of front radar 0-clear 1- dirty ';</v>
      </c>
      <c r="Z4" s="3">
        <v>0</v>
      </c>
      <c r="AA4" s="3">
        <v>1</v>
      </c>
      <c r="AB4" s="3">
        <v>1</v>
      </c>
    </row>
    <row r="5" spans="2:51" ht="13.35" customHeight="1" x14ac:dyDescent="0.3">
      <c r="B5" s="205"/>
      <c r="C5" s="12" t="str">
        <f t="shared" si="7"/>
        <v>DfPercTicuDirtSts</v>
      </c>
      <c r="D5" s="41" t="s">
        <v>772</v>
      </c>
      <c r="E5" s="7" t="s">
        <v>777</v>
      </c>
      <c r="F5" s="10" t="s">
        <v>1775</v>
      </c>
      <c r="G5" s="28">
        <v>1</v>
      </c>
      <c r="H5" s="28">
        <v>0</v>
      </c>
      <c r="I5" s="28"/>
      <c r="J5" s="29">
        <v>0</v>
      </c>
      <c r="K5" s="29">
        <v>1</v>
      </c>
      <c r="L5" s="29" t="s">
        <v>1777</v>
      </c>
      <c r="M5" s="2"/>
      <c r="N5" s="10" t="s">
        <v>19</v>
      </c>
      <c r="O5" s="2" t="str">
        <f t="shared" si="0"/>
        <v>'DfPercTicuDirtSts',</v>
      </c>
      <c r="P5" s="2" t="str">
        <f t="shared" si="1"/>
        <v xml:space="preserve">           </v>
      </c>
      <c r="Q5" s="2" t="str">
        <f t="shared" si="8"/>
        <v>'uint8',</v>
      </c>
      <c r="R5" s="2" t="str">
        <f t="shared" si="2"/>
        <v>0,</v>
      </c>
      <c r="S5" s="2"/>
      <c r="T5" s="2" t="str">
        <f t="shared" si="3"/>
        <v>[0, 1],</v>
      </c>
      <c r="U5" s="2" t="str">
        <f t="shared" si="9"/>
        <v xml:space="preserve">     </v>
      </c>
      <c r="V5" s="13" t="str">
        <f t="shared" si="4"/>
        <v>-,</v>
      </c>
      <c r="W5" s="2" t="str">
        <f t="shared" si="5"/>
        <v xml:space="preserve">       </v>
      </c>
      <c r="X5" s="5" t="str">
        <f t="shared" si="6"/>
        <v>' Dirty status of front thermal image camera 0-clear 1- dirty ';</v>
      </c>
      <c r="Z5" s="3">
        <v>0</v>
      </c>
      <c r="AA5" s="3">
        <v>1</v>
      </c>
      <c r="AB5" s="3">
        <v>1</v>
      </c>
    </row>
    <row r="6" spans="2:51" ht="13.35" customHeight="1" x14ac:dyDescent="0.3">
      <c r="B6" s="205"/>
      <c r="C6" s="12" t="str">
        <f t="shared" si="7"/>
        <v>DfPercMrrxDirtSts</v>
      </c>
      <c r="D6" s="41" t="s">
        <v>773</v>
      </c>
      <c r="E6" s="7" t="s">
        <v>778</v>
      </c>
      <c r="F6" s="10" t="s">
        <v>1775</v>
      </c>
      <c r="G6" s="28">
        <v>1</v>
      </c>
      <c r="H6" s="28">
        <v>0</v>
      </c>
      <c r="I6" s="28"/>
      <c r="J6" s="29">
        <v>0</v>
      </c>
      <c r="K6" s="29">
        <v>1</v>
      </c>
      <c r="L6" s="29" t="s">
        <v>1777</v>
      </c>
      <c r="M6" s="2"/>
      <c r="N6" s="10" t="s">
        <v>19</v>
      </c>
      <c r="O6" s="2" t="str">
        <f t="shared" si="0"/>
        <v>'DfPercMrrxDirtSts',</v>
      </c>
      <c r="P6" s="2" t="str">
        <f t="shared" si="1"/>
        <v xml:space="preserve">           </v>
      </c>
      <c r="Q6" s="2" t="str">
        <f t="shared" si="8"/>
        <v>'uint8',</v>
      </c>
      <c r="R6" s="2" t="str">
        <f t="shared" si="2"/>
        <v>0,</v>
      </c>
      <c r="S6" s="2"/>
      <c r="T6" s="2" t="str">
        <f t="shared" si="3"/>
        <v>[0, 1],</v>
      </c>
      <c r="U6" s="2" t="str">
        <f t="shared" si="9"/>
        <v xml:space="preserve">     </v>
      </c>
      <c r="V6" s="13" t="str">
        <f t="shared" si="4"/>
        <v>-,</v>
      </c>
      <c r="W6" s="2" t="str">
        <f t="shared" si="5"/>
        <v xml:space="preserve">       </v>
      </c>
      <c r="X6" s="5" t="str">
        <f t="shared" si="6"/>
        <v>' Dirty status of rear radar 0-clear 1- dirty ';</v>
      </c>
      <c r="Z6" s="3">
        <v>0</v>
      </c>
      <c r="AA6" s="3">
        <v>1</v>
      </c>
      <c r="AB6" s="3">
        <v>1</v>
      </c>
    </row>
    <row r="7" spans="2:51" ht="13.35" customHeight="1" x14ac:dyDescent="0.3">
      <c r="B7" s="205"/>
      <c r="C7" s="12" t="str">
        <f t="shared" si="7"/>
        <v>DfPercLidarDirtSts</v>
      </c>
      <c r="D7" s="41" t="s">
        <v>774</v>
      </c>
      <c r="E7" s="7" t="s">
        <v>779</v>
      </c>
      <c r="F7" s="10" t="s">
        <v>1775</v>
      </c>
      <c r="G7" s="28">
        <v>1</v>
      </c>
      <c r="H7" s="28">
        <v>0</v>
      </c>
      <c r="I7" s="28"/>
      <c r="J7" s="29">
        <v>0</v>
      </c>
      <c r="K7" s="29">
        <v>1</v>
      </c>
      <c r="L7" s="29" t="s">
        <v>1777</v>
      </c>
      <c r="M7" s="2"/>
      <c r="N7" s="10" t="s">
        <v>19</v>
      </c>
      <c r="O7" s="2" t="str">
        <f t="shared" si="0"/>
        <v>'DfPercLidarDirtSts',</v>
      </c>
      <c r="P7" s="2" t="str">
        <f t="shared" si="1"/>
        <v xml:space="preserve">          </v>
      </c>
      <c r="Q7" s="2" t="str">
        <f t="shared" si="8"/>
        <v>'uint8',</v>
      </c>
      <c r="R7" s="2" t="str">
        <f t="shared" si="2"/>
        <v>0,</v>
      </c>
      <c r="S7" s="2"/>
      <c r="T7" s="2" t="str">
        <f t="shared" si="3"/>
        <v>[0, 1],</v>
      </c>
      <c r="U7" s="2" t="str">
        <f t="shared" si="9"/>
        <v xml:space="preserve">     </v>
      </c>
      <c r="V7" s="13" t="str">
        <f t="shared" si="4"/>
        <v>-,</v>
      </c>
      <c r="W7" s="2" t="str">
        <f t="shared" si="5"/>
        <v xml:space="preserve">       </v>
      </c>
      <c r="X7" s="5" t="str">
        <f t="shared" si="6"/>
        <v>' Dirty status of front LIDAR 0-clear 1- dirty ';</v>
      </c>
      <c r="Z7" s="3">
        <v>0</v>
      </c>
      <c r="AA7" s="3">
        <v>1</v>
      </c>
      <c r="AB7" s="3">
        <v>1</v>
      </c>
    </row>
    <row r="8" spans="2:51" ht="13.35" customHeight="1" x14ac:dyDescent="0.3">
      <c r="B8" s="205"/>
      <c r="C8" s="12" t="str">
        <f t="shared" si="7"/>
        <v>DfPercValidDataFront</v>
      </c>
      <c r="D8" s="41" t="s">
        <v>793</v>
      </c>
      <c r="E8" s="7" t="s">
        <v>798</v>
      </c>
      <c r="F8" s="10" t="s">
        <v>1775</v>
      </c>
      <c r="G8" s="28">
        <v>1</v>
      </c>
      <c r="H8" s="28">
        <v>0</v>
      </c>
      <c r="I8" s="28"/>
      <c r="J8" s="29">
        <v>0</v>
      </c>
      <c r="K8" s="29">
        <v>1</v>
      </c>
      <c r="L8" s="29" t="s">
        <v>1777</v>
      </c>
      <c r="M8" s="2"/>
      <c r="N8" s="10" t="s">
        <v>19</v>
      </c>
      <c r="O8" s="2" t="str">
        <f t="shared" si="0"/>
        <v>'DfPercValidDataFront',</v>
      </c>
      <c r="P8" s="2" t="str">
        <f t="shared" si="1"/>
        <v xml:space="preserve">        </v>
      </c>
      <c r="Q8" s="2" t="str">
        <f t="shared" si="8"/>
        <v>'uint8',</v>
      </c>
      <c r="R8" s="2" t="str">
        <f t="shared" si="2"/>
        <v>0,</v>
      </c>
      <c r="S8" s="2"/>
      <c r="T8" s="2" t="str">
        <f t="shared" si="3"/>
        <v>[0, 1],</v>
      </c>
      <c r="U8" s="2" t="str">
        <f t="shared" si="9"/>
        <v xml:space="preserve">     </v>
      </c>
      <c r="V8" s="13" t="str">
        <f t="shared" si="4"/>
        <v>-,</v>
      </c>
      <c r="W8" s="2" t="str">
        <f t="shared" si="5"/>
        <v xml:space="preserve">       </v>
      </c>
      <c r="X8" s="5" t="str">
        <f t="shared" si="6"/>
        <v>' Valid status of front perception 0-not Valid 1- Valid ';</v>
      </c>
      <c r="Z8" s="3">
        <v>0</v>
      </c>
      <c r="AA8" s="3">
        <v>1</v>
      </c>
      <c r="AB8" s="3">
        <v>1</v>
      </c>
    </row>
    <row r="9" spans="2:51" ht="13.35" customHeight="1" x14ac:dyDescent="0.3">
      <c r="B9" s="205"/>
      <c r="C9" s="12" t="str">
        <f t="shared" si="7"/>
        <v>DfPercValidDataRear</v>
      </c>
      <c r="D9" s="41" t="s">
        <v>794</v>
      </c>
      <c r="E9" s="7" t="s">
        <v>799</v>
      </c>
      <c r="F9" s="10" t="s">
        <v>1775</v>
      </c>
      <c r="G9" s="28">
        <v>1</v>
      </c>
      <c r="H9" s="28">
        <v>0</v>
      </c>
      <c r="I9" s="28"/>
      <c r="J9" s="29">
        <v>0</v>
      </c>
      <c r="K9" s="29">
        <v>1</v>
      </c>
      <c r="L9" s="29" t="s">
        <v>1777</v>
      </c>
      <c r="M9" s="2"/>
      <c r="N9" s="10" t="s">
        <v>19</v>
      </c>
      <c r="O9" s="2" t="str">
        <f t="shared" si="0"/>
        <v>'DfPercValidDataRear',</v>
      </c>
      <c r="P9" s="2" t="str">
        <f t="shared" si="1"/>
        <v xml:space="preserve">         </v>
      </c>
      <c r="Q9" s="2" t="str">
        <f t="shared" si="8"/>
        <v>'uint8',</v>
      </c>
      <c r="R9" s="2" t="str">
        <f t="shared" si="2"/>
        <v>0,</v>
      </c>
      <c r="S9" s="2"/>
      <c r="T9" s="2" t="str">
        <f t="shared" si="3"/>
        <v>[0, 1],</v>
      </c>
      <c r="U9" s="2" t="str">
        <f t="shared" si="9"/>
        <v xml:space="preserve">     </v>
      </c>
      <c r="V9" s="13" t="str">
        <f t="shared" si="4"/>
        <v>-,</v>
      </c>
      <c r="W9" s="2" t="str">
        <f t="shared" si="5"/>
        <v xml:space="preserve">       </v>
      </c>
      <c r="X9" s="5" t="str">
        <f t="shared" si="6"/>
        <v>' Valid status of Rear perception 0-not Valid 1- Valid ';</v>
      </c>
      <c r="Z9" s="3">
        <v>0</v>
      </c>
      <c r="AA9" s="3">
        <v>1</v>
      </c>
      <c r="AB9" s="3">
        <v>1</v>
      </c>
    </row>
    <row r="10" spans="2:51" ht="13.35" customHeight="1" x14ac:dyDescent="0.3">
      <c r="B10" s="205"/>
      <c r="C10" s="12" t="str">
        <f t="shared" si="7"/>
        <v>DfPercValidDataLane</v>
      </c>
      <c r="D10" s="41" t="s">
        <v>795</v>
      </c>
      <c r="E10" s="7" t="s">
        <v>800</v>
      </c>
      <c r="F10" s="10" t="s">
        <v>1775</v>
      </c>
      <c r="G10" s="28">
        <v>1</v>
      </c>
      <c r="H10" s="28">
        <v>0</v>
      </c>
      <c r="I10" s="28"/>
      <c r="J10" s="29">
        <v>0</v>
      </c>
      <c r="K10" s="29">
        <v>1</v>
      </c>
      <c r="L10" s="29" t="s">
        <v>1777</v>
      </c>
      <c r="M10" s="2"/>
      <c r="N10" s="10" t="s">
        <v>19</v>
      </c>
      <c r="O10" s="2" t="str">
        <f t="shared" si="0"/>
        <v>'DfPercValidDataLane',</v>
      </c>
      <c r="P10" s="2" t="str">
        <f t="shared" si="1"/>
        <v xml:space="preserve">         </v>
      </c>
      <c r="Q10" s="2" t="str">
        <f t="shared" si="8"/>
        <v>'uint8',</v>
      </c>
      <c r="R10" s="2" t="str">
        <f t="shared" si="2"/>
        <v>0,</v>
      </c>
      <c r="S10" s="2"/>
      <c r="T10" s="2" t="str">
        <f t="shared" si="3"/>
        <v>[0, 1],</v>
      </c>
      <c r="U10" s="2" t="str">
        <f t="shared" si="9"/>
        <v xml:space="preserve">     </v>
      </c>
      <c r="V10" s="13" t="str">
        <f t="shared" si="4"/>
        <v>-,</v>
      </c>
      <c r="W10" s="2" t="str">
        <f t="shared" si="5"/>
        <v xml:space="preserve">       </v>
      </c>
      <c r="X10" s="5" t="str">
        <f t="shared" si="6"/>
        <v>' Valid status of Lane perception 0-not Valid 1- Valid ';</v>
      </c>
      <c r="Z10" s="3">
        <v>0</v>
      </c>
      <c r="AA10" s="3">
        <v>1</v>
      </c>
      <c r="AB10" s="3">
        <v>1</v>
      </c>
    </row>
    <row r="11" spans="2:51" ht="13.35" customHeight="1" x14ac:dyDescent="0.3">
      <c r="B11" s="205"/>
      <c r="C11" s="12" t="str">
        <f t="shared" si="7"/>
        <v>DfPercValidDataSign</v>
      </c>
      <c r="D11" s="41" t="s">
        <v>796</v>
      </c>
      <c r="E11" s="7" t="s">
        <v>801</v>
      </c>
      <c r="F11" s="10" t="s">
        <v>1775</v>
      </c>
      <c r="G11" s="28">
        <v>1</v>
      </c>
      <c r="H11" s="28">
        <v>0</v>
      </c>
      <c r="I11" s="28"/>
      <c r="J11" s="29">
        <v>0</v>
      </c>
      <c r="K11" s="29">
        <v>1</v>
      </c>
      <c r="L11" s="29" t="s">
        <v>1777</v>
      </c>
      <c r="M11" s="2"/>
      <c r="N11" s="10" t="s">
        <v>19</v>
      </c>
      <c r="O11" s="2" t="str">
        <f t="shared" si="0"/>
        <v>'DfPercValidDataSign',</v>
      </c>
      <c r="P11" s="2" t="str">
        <f t="shared" si="1"/>
        <v xml:space="preserve">         </v>
      </c>
      <c r="Q11" s="2" t="str">
        <f t="shared" si="8"/>
        <v>'uint8',</v>
      </c>
      <c r="R11" s="2" t="str">
        <f t="shared" si="2"/>
        <v>0,</v>
      </c>
      <c r="S11" s="2"/>
      <c r="T11" s="2" t="str">
        <f t="shared" si="3"/>
        <v>[0, 1],</v>
      </c>
      <c r="U11" s="2" t="str">
        <f t="shared" si="9"/>
        <v xml:space="preserve">     </v>
      </c>
      <c r="V11" s="13" t="str">
        <f t="shared" si="4"/>
        <v>-,</v>
      </c>
      <c r="W11" s="2" t="str">
        <f t="shared" si="5"/>
        <v xml:space="preserve">       </v>
      </c>
      <c r="X11" s="5" t="str">
        <f t="shared" si="6"/>
        <v>' Valid status of Sign perception 0-not Valid 1- Valid ';</v>
      </c>
      <c r="Z11" s="3">
        <v>0</v>
      </c>
      <c r="AA11" s="3">
        <v>1</v>
      </c>
      <c r="AB11" s="3">
        <v>1</v>
      </c>
    </row>
    <row r="12" spans="2:51" ht="13.35" customHeight="1" x14ac:dyDescent="0.3">
      <c r="B12" s="205"/>
      <c r="C12" s="12" t="str">
        <f t="shared" si="7"/>
        <v>DfPercValidDataMlia</v>
      </c>
      <c r="D12" s="41" t="s">
        <v>797</v>
      </c>
      <c r="E12" s="7" t="s">
        <v>802</v>
      </c>
      <c r="F12" s="10" t="s">
        <v>1775</v>
      </c>
      <c r="G12" s="28">
        <v>1</v>
      </c>
      <c r="H12" s="28">
        <v>0</v>
      </c>
      <c r="I12" s="28"/>
      <c r="J12" s="29">
        <v>0</v>
      </c>
      <c r="K12" s="29">
        <v>1</v>
      </c>
      <c r="L12" s="29" t="s">
        <v>1777</v>
      </c>
      <c r="M12" s="2"/>
      <c r="N12" s="10" t="s">
        <v>19</v>
      </c>
      <c r="O12" s="2" t="str">
        <f t="shared" si="0"/>
        <v>'DfPercValidDataMlia',</v>
      </c>
      <c r="P12" s="2" t="str">
        <f t="shared" si="1"/>
        <v xml:space="preserve">         </v>
      </c>
      <c r="Q12" s="2" t="str">
        <f t="shared" si="8"/>
        <v>'uint8',</v>
      </c>
      <c r="R12" s="2" t="str">
        <f t="shared" si="2"/>
        <v>0,</v>
      </c>
      <c r="S12" s="2"/>
      <c r="T12" s="2" t="str">
        <f t="shared" si="3"/>
        <v>[0, 1],</v>
      </c>
      <c r="U12" s="2" t="str">
        <f t="shared" si="9"/>
        <v xml:space="preserve">     </v>
      </c>
      <c r="V12" s="13" t="str">
        <f t="shared" si="4"/>
        <v>-,</v>
      </c>
      <c r="W12" s="2" t="str">
        <f t="shared" si="5"/>
        <v xml:space="preserve">       </v>
      </c>
      <c r="X12" s="5" t="str">
        <f t="shared" si="6"/>
        <v>' Valid status of night obj perception 0-not Valid 1- Valid ';</v>
      </c>
      <c r="Z12" s="3">
        <v>0</v>
      </c>
      <c r="AA12" s="3">
        <v>1</v>
      </c>
      <c r="AB12" s="3">
        <v>1</v>
      </c>
    </row>
    <row r="13" spans="2:51" s="8" customFormat="1" ht="13.35" customHeight="1" x14ac:dyDescent="0.3">
      <c r="B13" s="34"/>
      <c r="C13" s="1"/>
      <c r="D13" s="40"/>
      <c r="E13" s="7"/>
      <c r="F13" s="1"/>
      <c r="J13" s="34"/>
      <c r="K13" s="34"/>
      <c r="L13" s="34"/>
      <c r="M13" s="1"/>
      <c r="N13" s="1"/>
      <c r="O13" s="1" t="str">
        <f>"    %"&amp;B14</f>
        <v xml:space="preserve">    %FrontPas</v>
      </c>
      <c r="P13" s="1"/>
      <c r="Q13" s="2"/>
      <c r="R13" s="1"/>
      <c r="S13" s="1"/>
      <c r="T13" s="1"/>
      <c r="U13" s="1"/>
      <c r="V13" s="13"/>
      <c r="W13" s="1"/>
      <c r="X13" s="6"/>
      <c r="Z13" s="8" t="s">
        <v>22</v>
      </c>
      <c r="AA13" s="8" t="s">
        <v>23</v>
      </c>
      <c r="AB13" s="8">
        <v>10</v>
      </c>
    </row>
    <row r="14" spans="2:51" s="8" customFormat="1" ht="13.35" customHeight="1" x14ac:dyDescent="0.3">
      <c r="B14" s="205" t="s">
        <v>1484</v>
      </c>
      <c r="C14" s="64" t="str">
        <f>"DfFPObj1"&amp;D14</f>
        <v>DfFPObj1detect</v>
      </c>
      <c r="D14" s="65" t="s">
        <v>715</v>
      </c>
      <c r="E14" s="66" t="s">
        <v>717</v>
      </c>
      <c r="F14" s="10" t="s">
        <v>1775</v>
      </c>
      <c r="G14" s="28">
        <v>1</v>
      </c>
      <c r="H14" s="28">
        <v>0</v>
      </c>
      <c r="I14" s="28"/>
      <c r="J14" s="29">
        <v>0</v>
      </c>
      <c r="K14" s="29">
        <v>1</v>
      </c>
      <c r="L14" s="29" t="s">
        <v>1777</v>
      </c>
      <c r="N14" s="10" t="s">
        <v>19</v>
      </c>
      <c r="O14" s="2" t="str">
        <f t="shared" ref="O14:O57" si="10">"'"&amp;C14&amp;"'"&amp;","</f>
        <v>'DfFPObj1detect',</v>
      </c>
      <c r="P14" s="2" t="str">
        <f>REPT(" ", (31-LEN(O14)))</f>
        <v xml:space="preserve">              </v>
      </c>
      <c r="Q14" s="2" t="str">
        <f t="shared" si="8"/>
        <v>'uint8',</v>
      </c>
      <c r="R14" s="2" t="str">
        <f t="shared" si="2"/>
        <v>0,</v>
      </c>
      <c r="S14" s="2"/>
      <c r="T14" s="2" t="str">
        <f t="shared" ref="T14:T57" si="11">"["&amp;J14&amp;", "&amp;LEFT(K14,7)&amp;"]"&amp;","</f>
        <v>[0, 1],</v>
      </c>
      <c r="U14" s="2" t="str">
        <f>REPT(" ", (12-LEN(T14)))</f>
        <v xml:space="preserve">     </v>
      </c>
      <c r="V14" s="13" t="str">
        <f t="shared" ref="V14:V57" si="12">IF(L14="[]","''",(IF(L14="'-'","''",L14)))&amp;","</f>
        <v>-,</v>
      </c>
      <c r="W14" s="2" t="str">
        <f>REPT(" ", (9-LEN(V14)))</f>
        <v xml:space="preserve">       </v>
      </c>
      <c r="X14" s="5" t="str">
        <f t="shared" ref="X14:X57" si="13">"'"&amp;IF(E14="[]","-"," "&amp;(CLEAN(E14))&amp;" ")&amp;"'"&amp;";"</f>
        <v>' Nearest object in our lane ';</v>
      </c>
      <c r="Z14" s="8">
        <v>0</v>
      </c>
      <c r="AA14" s="8">
        <v>1</v>
      </c>
      <c r="AB14" s="8">
        <v>1</v>
      </c>
    </row>
    <row r="15" spans="2:51" s="8" customFormat="1" ht="13.35" customHeight="1" x14ac:dyDescent="0.3">
      <c r="B15" s="205"/>
      <c r="C15" s="67" t="str">
        <f t="shared" ref="C15:C24" si="14">"DfFPObj1"&amp;D15</f>
        <v>DfFPObj1Sx1</v>
      </c>
      <c r="D15" s="211" t="s">
        <v>1558</v>
      </c>
      <c r="E15" s="68" t="s">
        <v>1875</v>
      </c>
      <c r="F15" s="10" t="s">
        <v>1776</v>
      </c>
      <c r="G15" s="28">
        <v>0.1</v>
      </c>
      <c r="H15" s="28">
        <v>0</v>
      </c>
      <c r="I15" s="28"/>
      <c r="J15" s="29">
        <v>0</v>
      </c>
      <c r="K15" s="29">
        <v>204</v>
      </c>
      <c r="L15" s="30" t="s">
        <v>1788</v>
      </c>
      <c r="N15" s="10" t="s">
        <v>19</v>
      </c>
      <c r="O15" s="2" t="str">
        <f t="shared" si="10"/>
        <v>'DfFPObj1Sx1',</v>
      </c>
      <c r="P15" s="2" t="str">
        <f t="shared" ref="P15:P102" si="15">REPT(" ", (31-LEN(O15)))</f>
        <v xml:space="preserve">                 </v>
      </c>
      <c r="Q15" s="2" t="str">
        <f t="shared" si="8"/>
        <v>'single',</v>
      </c>
      <c r="R15" s="2" t="str">
        <f t="shared" si="2"/>
        <v>0,</v>
      </c>
      <c r="S15" s="2"/>
      <c r="T15" s="2" t="str">
        <f t="shared" si="11"/>
        <v>[0, 204],</v>
      </c>
      <c r="U15" s="2" t="str">
        <f t="shared" ref="U15:U102" si="16">REPT(" ", (12-LEN(T15)))</f>
        <v xml:space="preserve">   </v>
      </c>
      <c r="V15" s="13" t="str">
        <f t="shared" si="12"/>
        <v>m,</v>
      </c>
      <c r="W15" s="2" t="str">
        <f>REPT(" ", (7-LEN(V15)))</f>
        <v xml:space="preserve">     </v>
      </c>
      <c r="X15" s="5" t="str">
        <f t="shared" si="13"/>
        <v>' Long distance to left point ';</v>
      </c>
      <c r="Z15" s="8">
        <v>0</v>
      </c>
      <c r="AA15" s="8">
        <v>204</v>
      </c>
      <c r="AB15" s="8">
        <v>11</v>
      </c>
    </row>
    <row r="16" spans="2:51" s="8" customFormat="1" ht="13.35" customHeight="1" x14ac:dyDescent="0.3">
      <c r="B16" s="205"/>
      <c r="C16" s="67" t="str">
        <f t="shared" si="14"/>
        <v>DfFPObj1Sy1</v>
      </c>
      <c r="D16" s="211" t="s">
        <v>1559</v>
      </c>
      <c r="E16" s="68" t="s">
        <v>1876</v>
      </c>
      <c r="F16" s="10" t="s">
        <v>1776</v>
      </c>
      <c r="G16" s="28">
        <v>0.1</v>
      </c>
      <c r="H16" s="28">
        <v>0</v>
      </c>
      <c r="I16" s="28"/>
      <c r="J16" s="29">
        <v>-102</v>
      </c>
      <c r="K16" s="29">
        <v>102</v>
      </c>
      <c r="L16" s="30" t="s">
        <v>1788</v>
      </c>
      <c r="N16" s="10" t="s">
        <v>19</v>
      </c>
      <c r="O16" s="2" t="str">
        <f t="shared" si="10"/>
        <v>'DfFPObj1Sy1',</v>
      </c>
      <c r="P16" s="2" t="str">
        <f t="shared" si="15"/>
        <v xml:space="preserve">                 </v>
      </c>
      <c r="Q16" s="2" t="str">
        <f t="shared" si="8"/>
        <v>'single',</v>
      </c>
      <c r="R16" s="2" t="str">
        <f t="shared" si="2"/>
        <v>0,</v>
      </c>
      <c r="S16" s="2"/>
      <c r="T16" s="2" t="str">
        <f t="shared" si="11"/>
        <v>[-102, 102],</v>
      </c>
      <c r="U16" s="2"/>
      <c r="V16" s="13" t="str">
        <f t="shared" si="12"/>
        <v>m,</v>
      </c>
      <c r="W16" s="2" t="str">
        <f>REPT(" ", (7-LEN(V16)))</f>
        <v xml:space="preserve">     </v>
      </c>
      <c r="X16" s="5" t="str">
        <f t="shared" si="13"/>
        <v>' Lat distance to left point ';</v>
      </c>
      <c r="Z16" s="8">
        <v>-102</v>
      </c>
      <c r="AA16" s="8">
        <v>102</v>
      </c>
      <c r="AB16" s="8">
        <v>11</v>
      </c>
    </row>
    <row r="17" spans="2:28" s="8" customFormat="1" ht="13.35" customHeight="1" x14ac:dyDescent="0.3">
      <c r="B17" s="205"/>
      <c r="C17" s="67" t="str">
        <f t="shared" ref="C17:C18" si="17">"DfFPObj1"&amp;D17</f>
        <v>DfFPObj1Sx2</v>
      </c>
      <c r="D17" s="211" t="s">
        <v>1560</v>
      </c>
      <c r="E17" s="68" t="s">
        <v>1878</v>
      </c>
      <c r="F17" s="10" t="s">
        <v>1776</v>
      </c>
      <c r="G17" s="28">
        <v>0.1</v>
      </c>
      <c r="H17" s="28">
        <v>0</v>
      </c>
      <c r="I17" s="28"/>
      <c r="J17" s="29">
        <v>0</v>
      </c>
      <c r="K17" s="29">
        <v>204</v>
      </c>
      <c r="L17" s="30" t="s">
        <v>1788</v>
      </c>
      <c r="N17" s="10" t="s">
        <v>19</v>
      </c>
      <c r="O17" s="2" t="str">
        <f t="shared" ref="O17:O18" si="18">"'"&amp;C17&amp;"'"&amp;","</f>
        <v>'DfFPObj1Sx2',</v>
      </c>
      <c r="P17" s="2" t="str">
        <f t="shared" ref="P17:P18" si="19">REPT(" ", (31-LEN(O17)))</f>
        <v xml:space="preserve">                 </v>
      </c>
      <c r="Q17" s="2" t="str">
        <f t="shared" ref="Q17:Q18" si="20">"'"&amp;F17&amp;"',"</f>
        <v>'single',</v>
      </c>
      <c r="R17" s="2" t="str">
        <f t="shared" si="2"/>
        <v>0,</v>
      </c>
      <c r="S17" s="2"/>
      <c r="T17" s="2" t="str">
        <f t="shared" ref="T17:T18" si="21">"["&amp;J17&amp;", "&amp;LEFT(K17,7)&amp;"]"&amp;","</f>
        <v>[0, 204],</v>
      </c>
      <c r="U17" s="2" t="str">
        <f t="shared" ref="U17" si="22">REPT(" ", (12-LEN(T17)))</f>
        <v xml:space="preserve">   </v>
      </c>
      <c r="V17" s="13" t="str">
        <f t="shared" ref="V17:V18" si="23">IF(L17="[]","''",(IF(L17="'-'","''",L17)))&amp;","</f>
        <v>m,</v>
      </c>
      <c r="W17" s="2" t="str">
        <f>REPT(" ", (7-LEN(V17)))</f>
        <v xml:space="preserve">     </v>
      </c>
      <c r="X17" s="5" t="str">
        <f t="shared" ref="X17:X18" si="24">"'"&amp;IF(E17="[]","-"," "&amp;(CLEAN(E17))&amp;" ")&amp;"'"&amp;";"</f>
        <v>' Long distance to right point ';</v>
      </c>
      <c r="Z17" s="8">
        <v>0</v>
      </c>
      <c r="AA17" s="8">
        <v>204</v>
      </c>
      <c r="AB17" s="8">
        <v>11</v>
      </c>
    </row>
    <row r="18" spans="2:28" s="8" customFormat="1" ht="13.35" customHeight="1" x14ac:dyDescent="0.3">
      <c r="B18" s="205"/>
      <c r="C18" s="67" t="str">
        <f t="shared" si="17"/>
        <v>DfFPObj1Sy2</v>
      </c>
      <c r="D18" s="211" t="s">
        <v>1561</v>
      </c>
      <c r="E18" s="68" t="s">
        <v>1877</v>
      </c>
      <c r="F18" s="10" t="s">
        <v>1776</v>
      </c>
      <c r="G18" s="28">
        <v>0.1</v>
      </c>
      <c r="H18" s="28">
        <v>0</v>
      </c>
      <c r="I18" s="28"/>
      <c r="J18" s="29">
        <v>-102</v>
      </c>
      <c r="K18" s="29">
        <v>102</v>
      </c>
      <c r="L18" s="30" t="s">
        <v>1788</v>
      </c>
      <c r="N18" s="10" t="s">
        <v>19</v>
      </c>
      <c r="O18" s="2" t="str">
        <f t="shared" si="18"/>
        <v>'DfFPObj1Sy2',</v>
      </c>
      <c r="P18" s="2" t="str">
        <f t="shared" si="19"/>
        <v xml:space="preserve">                 </v>
      </c>
      <c r="Q18" s="2" t="str">
        <f t="shared" si="20"/>
        <v>'single',</v>
      </c>
      <c r="R18" s="2" t="str">
        <f t="shared" si="2"/>
        <v>0,</v>
      </c>
      <c r="S18" s="2"/>
      <c r="T18" s="2" t="str">
        <f t="shared" si="21"/>
        <v>[-102, 102],</v>
      </c>
      <c r="U18" s="2"/>
      <c r="V18" s="13" t="str">
        <f t="shared" si="23"/>
        <v>m,</v>
      </c>
      <c r="W18" s="2" t="str">
        <f>REPT(" ", (7-LEN(V18)))</f>
        <v xml:space="preserve">     </v>
      </c>
      <c r="X18" s="5" t="str">
        <f t="shared" si="24"/>
        <v>' Lat distance to right point ';</v>
      </c>
      <c r="Z18" s="8">
        <v>-102</v>
      </c>
      <c r="AA18" s="8">
        <v>102</v>
      </c>
      <c r="AB18" s="8">
        <v>11</v>
      </c>
    </row>
    <row r="19" spans="2:28" s="8" customFormat="1" ht="13.35" customHeight="1" x14ac:dyDescent="0.3">
      <c r="B19" s="205"/>
      <c r="C19" s="67" t="str">
        <f t="shared" si="14"/>
        <v>DfFPObj1Vx</v>
      </c>
      <c r="D19" s="44" t="s">
        <v>711</v>
      </c>
      <c r="E19" s="68" t="s">
        <v>1184</v>
      </c>
      <c r="F19" s="10" t="s">
        <v>1776</v>
      </c>
      <c r="G19" s="28">
        <v>0.1</v>
      </c>
      <c r="H19" s="28">
        <v>0</v>
      </c>
      <c r="I19" s="28"/>
      <c r="J19" s="29">
        <v>0</v>
      </c>
      <c r="K19" s="29">
        <v>102</v>
      </c>
      <c r="L19" s="30" t="s">
        <v>2042</v>
      </c>
      <c r="N19" s="10" t="s">
        <v>19</v>
      </c>
      <c r="O19" s="2" t="str">
        <f t="shared" si="10"/>
        <v>'DfFPObj1Vx',</v>
      </c>
      <c r="P19" s="2" t="str">
        <f t="shared" si="15"/>
        <v xml:space="preserve">                  </v>
      </c>
      <c r="Q19" s="2" t="str">
        <f t="shared" si="8"/>
        <v>'single',</v>
      </c>
      <c r="R19" s="2" t="str">
        <f t="shared" si="2"/>
        <v>0,</v>
      </c>
      <c r="S19" s="2"/>
      <c r="T19" s="2" t="str">
        <f t="shared" si="11"/>
        <v>[0, 102],</v>
      </c>
      <c r="U19" s="2" t="str">
        <f t="shared" si="16"/>
        <v xml:space="preserve">   </v>
      </c>
      <c r="V19" s="13" t="str">
        <f t="shared" si="12"/>
        <v>m/s,</v>
      </c>
      <c r="W19" s="2"/>
      <c r="X19" s="5" t="str">
        <f t="shared" si="13"/>
        <v>' Long speed ';</v>
      </c>
      <c r="Z19" s="8">
        <v>0</v>
      </c>
      <c r="AA19" s="8">
        <v>30</v>
      </c>
      <c r="AB19" s="8">
        <v>9</v>
      </c>
    </row>
    <row r="20" spans="2:28" s="8" customFormat="1" ht="13.35" customHeight="1" x14ac:dyDescent="0.3">
      <c r="B20" s="205"/>
      <c r="C20" s="67" t="str">
        <f t="shared" si="14"/>
        <v>DfFPObj1Vy</v>
      </c>
      <c r="D20" s="44" t="s">
        <v>712</v>
      </c>
      <c r="E20" s="68" t="s">
        <v>1185</v>
      </c>
      <c r="F20" s="10" t="s">
        <v>1776</v>
      </c>
      <c r="G20" s="28">
        <v>0.1</v>
      </c>
      <c r="H20" s="28">
        <v>0</v>
      </c>
      <c r="I20" s="28"/>
      <c r="J20" s="29">
        <v>-12</v>
      </c>
      <c r="K20" s="29">
        <v>12</v>
      </c>
      <c r="L20" s="30" t="s">
        <v>2042</v>
      </c>
      <c r="N20" s="10" t="s">
        <v>19</v>
      </c>
      <c r="O20" s="2" t="str">
        <f t="shared" si="10"/>
        <v>'DfFPObj1Vy',</v>
      </c>
      <c r="P20" s="2" t="str">
        <f t="shared" si="15"/>
        <v xml:space="preserve">                  </v>
      </c>
      <c r="Q20" s="2" t="str">
        <f t="shared" si="8"/>
        <v>'single',</v>
      </c>
      <c r="R20" s="2" t="str">
        <f t="shared" si="2"/>
        <v>0,</v>
      </c>
      <c r="S20" s="2"/>
      <c r="T20" s="2" t="str">
        <f t="shared" si="11"/>
        <v>[-12, 12],</v>
      </c>
      <c r="U20" s="2" t="str">
        <f t="shared" si="16"/>
        <v xml:space="preserve">  </v>
      </c>
      <c r="V20" s="13" t="str">
        <f t="shared" si="12"/>
        <v>m/s,</v>
      </c>
      <c r="W20" s="2"/>
      <c r="X20" s="5" t="str">
        <f t="shared" si="13"/>
        <v>' Lat speed ';</v>
      </c>
      <c r="Z20" s="8">
        <v>-3.1</v>
      </c>
      <c r="AA20" s="8">
        <v>3.1</v>
      </c>
      <c r="AB20" s="8">
        <v>6</v>
      </c>
    </row>
    <row r="21" spans="2:28" s="8" customFormat="1" ht="13.35" customHeight="1" x14ac:dyDescent="0.3">
      <c r="B21" s="205"/>
      <c r="C21" s="67" t="str">
        <f t="shared" si="14"/>
        <v>DfFPObj1type</v>
      </c>
      <c r="D21" s="44" t="s">
        <v>713</v>
      </c>
      <c r="E21" s="212" t="s">
        <v>1867</v>
      </c>
      <c r="F21" s="10" t="s">
        <v>1775</v>
      </c>
      <c r="G21" s="28">
        <v>1</v>
      </c>
      <c r="H21" s="28">
        <v>0</v>
      </c>
      <c r="I21" s="28"/>
      <c r="J21" s="29">
        <v>0</v>
      </c>
      <c r="K21" s="29">
        <v>7</v>
      </c>
      <c r="L21" s="29" t="s">
        <v>1777</v>
      </c>
      <c r="N21" s="10" t="s">
        <v>19</v>
      </c>
      <c r="O21" s="2" t="str">
        <f t="shared" si="10"/>
        <v>'DfFPObj1type',</v>
      </c>
      <c r="P21" s="2" t="str">
        <f t="shared" si="15"/>
        <v xml:space="preserve">                </v>
      </c>
      <c r="Q21" s="2" t="str">
        <f t="shared" si="8"/>
        <v>'uint8',</v>
      </c>
      <c r="R21" s="2" t="str">
        <f t="shared" si="2"/>
        <v>0,</v>
      </c>
      <c r="S21" s="2"/>
      <c r="T21" s="2" t="str">
        <f t="shared" si="11"/>
        <v>[0, 7],</v>
      </c>
      <c r="U21" s="2" t="str">
        <f t="shared" si="16"/>
        <v xml:space="preserve">     </v>
      </c>
      <c r="V21" s="13" t="str">
        <f t="shared" si="12"/>
        <v>-,</v>
      </c>
      <c r="W21" s="2" t="str">
        <f t="shared" ref="W21:W102" si="25">REPT(" ", (9-LEN(V21)))</f>
        <v xml:space="preserve">       </v>
      </c>
      <c r="X21" s="5" t="str">
        <f t="shared" si="13"/>
        <v>' Type of Obj 0- Not object 1-Car 2-Wall 3-Truck 4-Bus 5-Person 6-Moto 7-Animals ';</v>
      </c>
      <c r="Z21" s="8">
        <v>0</v>
      </c>
      <c r="AA21" s="8">
        <v>3</v>
      </c>
      <c r="AB21" s="8">
        <v>2</v>
      </c>
    </row>
    <row r="22" spans="2:28" s="8" customFormat="1" ht="13.35" customHeight="1" x14ac:dyDescent="0.3">
      <c r="B22" s="205"/>
      <c r="C22" s="67" t="str">
        <f t="shared" si="14"/>
        <v>DfFPObj1Orient</v>
      </c>
      <c r="D22" s="211" t="s">
        <v>1865</v>
      </c>
      <c r="E22" s="68" t="s">
        <v>1866</v>
      </c>
      <c r="F22" s="10" t="s">
        <v>1776</v>
      </c>
      <c r="G22" s="28">
        <v>1</v>
      </c>
      <c r="H22" s="28">
        <v>0</v>
      </c>
      <c r="I22" s="28"/>
      <c r="J22" s="29">
        <v>-180</v>
      </c>
      <c r="K22" s="29">
        <v>180</v>
      </c>
      <c r="L22" s="29" t="s">
        <v>1789</v>
      </c>
      <c r="N22" s="10" t="s">
        <v>19</v>
      </c>
      <c r="O22" s="1" t="str">
        <f t="shared" si="10"/>
        <v>'DfFPObj1Orient',</v>
      </c>
      <c r="P22" s="1" t="str">
        <f t="shared" si="15"/>
        <v xml:space="preserve">              </v>
      </c>
      <c r="Q22" s="2" t="str">
        <f t="shared" si="8"/>
        <v>'single',</v>
      </c>
      <c r="R22" s="2" t="str">
        <f t="shared" si="2"/>
        <v>0,</v>
      </c>
      <c r="S22" s="2"/>
      <c r="T22" s="1" t="str">
        <f t="shared" si="11"/>
        <v>[-180, 180],</v>
      </c>
      <c r="U22" s="1" t="str">
        <f t="shared" si="16"/>
        <v/>
      </c>
      <c r="V22" s="13" t="str">
        <f t="shared" si="12"/>
        <v>deg,</v>
      </c>
      <c r="W22" s="2"/>
      <c r="X22" s="6" t="str">
        <f t="shared" si="13"/>
        <v>' Orientation ';</v>
      </c>
    </row>
    <row r="23" spans="2:28" s="8" customFormat="1" ht="13.35" customHeight="1" x14ac:dyDescent="0.3">
      <c r="B23" s="205"/>
      <c r="C23" s="67" t="str">
        <f t="shared" si="14"/>
        <v>DfFPObj1DynamID</v>
      </c>
      <c r="D23" s="216" t="s">
        <v>1895</v>
      </c>
      <c r="E23" s="68" t="s">
        <v>1896</v>
      </c>
      <c r="F23" s="10" t="s">
        <v>1775</v>
      </c>
      <c r="G23" s="27">
        <v>1</v>
      </c>
      <c r="H23" s="217">
        <v>0</v>
      </c>
      <c r="J23" s="29">
        <v>0</v>
      </c>
      <c r="K23" s="29">
        <v>40</v>
      </c>
      <c r="L23" s="29" t="s">
        <v>1777</v>
      </c>
      <c r="N23" s="10" t="s">
        <v>19</v>
      </c>
      <c r="O23" s="1" t="str">
        <f t="shared" si="10"/>
        <v>'DfFPObj1DynamID',</v>
      </c>
      <c r="P23" s="1"/>
      <c r="Q23" s="2" t="str">
        <f t="shared" si="8"/>
        <v>'uint8',</v>
      </c>
      <c r="R23" s="2" t="str">
        <f t="shared" si="2"/>
        <v>0,</v>
      </c>
      <c r="S23" s="2"/>
      <c r="T23" s="1" t="str">
        <f t="shared" si="11"/>
        <v>[0, 40],</v>
      </c>
      <c r="U23" s="1"/>
      <c r="V23" s="13" t="str">
        <f t="shared" si="12"/>
        <v>-,</v>
      </c>
      <c r="W23" s="2"/>
      <c r="X23" s="6" t="str">
        <f t="shared" si="13"/>
        <v>' Dynamic ID ';</v>
      </c>
    </row>
    <row r="24" spans="2:28" s="8" customFormat="1" ht="13.35" customHeight="1" x14ac:dyDescent="0.3">
      <c r="B24" s="205"/>
      <c r="C24" s="69" t="str">
        <f t="shared" si="14"/>
        <v>DfFPObj1Probabil</v>
      </c>
      <c r="D24" s="70" t="s">
        <v>714</v>
      </c>
      <c r="E24" s="71" t="s">
        <v>1186</v>
      </c>
      <c r="F24" s="10" t="s">
        <v>1775</v>
      </c>
      <c r="G24" s="28">
        <v>1</v>
      </c>
      <c r="H24" s="28">
        <v>0</v>
      </c>
      <c r="I24" s="28"/>
      <c r="J24" s="29">
        <v>0</v>
      </c>
      <c r="K24" s="29">
        <v>100</v>
      </c>
      <c r="L24" s="29" t="s">
        <v>1777</v>
      </c>
      <c r="N24" s="10" t="s">
        <v>19</v>
      </c>
      <c r="O24" s="2" t="str">
        <f t="shared" si="10"/>
        <v>'DfFPObj1Probabil',</v>
      </c>
      <c r="P24" s="2" t="str">
        <f t="shared" si="15"/>
        <v xml:space="preserve">            </v>
      </c>
      <c r="Q24" s="2" t="str">
        <f t="shared" si="8"/>
        <v>'uint8',</v>
      </c>
      <c r="R24" s="2" t="str">
        <f t="shared" si="2"/>
        <v>0,</v>
      </c>
      <c r="S24" s="2"/>
      <c r="T24" s="2" t="str">
        <f t="shared" si="11"/>
        <v>[0, 100],</v>
      </c>
      <c r="U24" s="2" t="str">
        <f t="shared" si="16"/>
        <v xml:space="preserve">   </v>
      </c>
      <c r="V24" s="13" t="str">
        <f t="shared" si="12"/>
        <v>-,</v>
      </c>
      <c r="W24" s="2" t="str">
        <f t="shared" si="25"/>
        <v xml:space="preserve">       </v>
      </c>
      <c r="X24" s="5" t="str">
        <f t="shared" si="13"/>
        <v>' probability ';</v>
      </c>
      <c r="Z24" s="8">
        <v>70</v>
      </c>
      <c r="AA24" s="8">
        <v>100</v>
      </c>
      <c r="AB24" s="8">
        <v>5</v>
      </c>
    </row>
    <row r="25" spans="2:28" s="8" customFormat="1" ht="13.35" customHeight="1" x14ac:dyDescent="0.3">
      <c r="B25" s="205"/>
      <c r="C25" s="64" t="str">
        <f>"DfFPObj2"&amp;D25</f>
        <v>DfFPObj2detect</v>
      </c>
      <c r="D25" s="65" t="s">
        <v>715</v>
      </c>
      <c r="E25" s="66" t="s">
        <v>716</v>
      </c>
      <c r="F25" s="10" t="s">
        <v>1775</v>
      </c>
      <c r="G25" s="28">
        <v>1</v>
      </c>
      <c r="H25" s="28">
        <v>0</v>
      </c>
      <c r="I25" s="28"/>
      <c r="J25" s="29">
        <v>0</v>
      </c>
      <c r="K25" s="29">
        <v>1</v>
      </c>
      <c r="L25" s="29" t="s">
        <v>1777</v>
      </c>
      <c r="N25" s="10" t="s">
        <v>19</v>
      </c>
      <c r="O25" s="2" t="str">
        <f t="shared" si="10"/>
        <v>'DfFPObj2detect',</v>
      </c>
      <c r="P25" s="2" t="str">
        <f t="shared" si="15"/>
        <v xml:space="preserve">              </v>
      </c>
      <c r="Q25" s="2" t="str">
        <f t="shared" si="8"/>
        <v>'uint8',</v>
      </c>
      <c r="R25" s="2" t="str">
        <f t="shared" si="2"/>
        <v>0,</v>
      </c>
      <c r="S25" s="2"/>
      <c r="T25" s="2" t="str">
        <f t="shared" si="11"/>
        <v>[0, 1],</v>
      </c>
      <c r="U25" s="2" t="str">
        <f t="shared" si="16"/>
        <v xml:space="preserve">     </v>
      </c>
      <c r="V25" s="13" t="str">
        <f t="shared" si="12"/>
        <v>-,</v>
      </c>
      <c r="W25" s="2" t="str">
        <f t="shared" si="25"/>
        <v xml:space="preserve">       </v>
      </c>
      <c r="X25" s="5" t="str">
        <f t="shared" si="13"/>
        <v>' Distant object in our lane ';</v>
      </c>
      <c r="Z25" s="8">
        <v>0</v>
      </c>
      <c r="AA25" s="8">
        <v>1</v>
      </c>
      <c r="AB25" s="8">
        <v>1</v>
      </c>
    </row>
    <row r="26" spans="2:28" s="8" customFormat="1" ht="13.35" customHeight="1" x14ac:dyDescent="0.3">
      <c r="B26" s="205"/>
      <c r="C26" s="67" t="str">
        <f t="shared" ref="C26:C35" si="26">"DfFPObj2"&amp;D26</f>
        <v>DfFPObj2Sx1</v>
      </c>
      <c r="D26" s="211" t="s">
        <v>1558</v>
      </c>
      <c r="E26" s="68" t="s">
        <v>1875</v>
      </c>
      <c r="F26" s="10" t="s">
        <v>1776</v>
      </c>
      <c r="G26" s="28">
        <v>0.1</v>
      </c>
      <c r="H26" s="28">
        <v>0</v>
      </c>
      <c r="I26" s="28"/>
      <c r="J26" s="29">
        <v>0</v>
      </c>
      <c r="K26" s="29">
        <v>204</v>
      </c>
      <c r="L26" s="30" t="s">
        <v>1788</v>
      </c>
      <c r="N26" s="10" t="s">
        <v>19</v>
      </c>
      <c r="O26" s="2" t="str">
        <f t="shared" si="10"/>
        <v>'DfFPObj2Sx1',</v>
      </c>
      <c r="P26" s="2" t="str">
        <f t="shared" si="15"/>
        <v xml:space="preserve">                 </v>
      </c>
      <c r="Q26" s="2" t="str">
        <f t="shared" si="8"/>
        <v>'single',</v>
      </c>
      <c r="R26" s="2" t="str">
        <f t="shared" si="2"/>
        <v>0,</v>
      </c>
      <c r="S26" s="2"/>
      <c r="T26" s="2" t="str">
        <f t="shared" si="11"/>
        <v>[0, 204],</v>
      </c>
      <c r="U26" s="2" t="str">
        <f t="shared" si="16"/>
        <v xml:space="preserve">   </v>
      </c>
      <c r="V26" s="13" t="str">
        <f t="shared" si="12"/>
        <v>m,</v>
      </c>
      <c r="W26" s="2" t="str">
        <f>REPT(" ", (7-LEN(V26)))</f>
        <v xml:space="preserve">     </v>
      </c>
      <c r="X26" s="5" t="str">
        <f t="shared" si="13"/>
        <v>' Long distance to left point ';</v>
      </c>
      <c r="Z26" s="8">
        <v>0</v>
      </c>
      <c r="AA26" s="8">
        <v>204</v>
      </c>
      <c r="AB26" s="8">
        <v>11</v>
      </c>
    </row>
    <row r="27" spans="2:28" s="8" customFormat="1" ht="13.35" customHeight="1" x14ac:dyDescent="0.3">
      <c r="B27" s="205"/>
      <c r="C27" s="67" t="str">
        <f t="shared" si="26"/>
        <v>DfFPObj2Sy1</v>
      </c>
      <c r="D27" s="211" t="s">
        <v>1559</v>
      </c>
      <c r="E27" s="68" t="s">
        <v>1876</v>
      </c>
      <c r="F27" s="10" t="s">
        <v>1776</v>
      </c>
      <c r="G27" s="28">
        <v>0.1</v>
      </c>
      <c r="H27" s="28">
        <v>0</v>
      </c>
      <c r="I27" s="28"/>
      <c r="J27" s="29">
        <v>-102</v>
      </c>
      <c r="K27" s="29">
        <v>102</v>
      </c>
      <c r="L27" s="30" t="s">
        <v>1788</v>
      </c>
      <c r="N27" s="10" t="s">
        <v>19</v>
      </c>
      <c r="O27" s="2" t="str">
        <f t="shared" si="10"/>
        <v>'DfFPObj2Sy1',</v>
      </c>
      <c r="P27" s="2" t="str">
        <f t="shared" si="15"/>
        <v xml:space="preserve">                 </v>
      </c>
      <c r="Q27" s="2" t="str">
        <f t="shared" si="8"/>
        <v>'single',</v>
      </c>
      <c r="R27" s="2" t="str">
        <f t="shared" si="2"/>
        <v>0,</v>
      </c>
      <c r="S27" s="2"/>
      <c r="T27" s="2" t="str">
        <f t="shared" si="11"/>
        <v>[-102, 102],</v>
      </c>
      <c r="U27" s="2" t="str">
        <f t="shared" si="16"/>
        <v/>
      </c>
      <c r="V27" s="13" t="str">
        <f t="shared" si="12"/>
        <v>m,</v>
      </c>
      <c r="W27" s="2" t="str">
        <f>REPT(" ", (7-LEN(V27)))</f>
        <v xml:space="preserve">     </v>
      </c>
      <c r="X27" s="5" t="str">
        <f t="shared" si="13"/>
        <v>' Lat distance to left point ';</v>
      </c>
      <c r="Z27" s="8">
        <v>-102</v>
      </c>
      <c r="AA27" s="8">
        <v>102</v>
      </c>
      <c r="AB27" s="8">
        <v>11</v>
      </c>
    </row>
    <row r="28" spans="2:28" s="8" customFormat="1" ht="13.35" customHeight="1" x14ac:dyDescent="0.3">
      <c r="B28" s="205"/>
      <c r="C28" s="67" t="str">
        <f t="shared" si="26"/>
        <v>DfFPObj2Sx2</v>
      </c>
      <c r="D28" s="211" t="s">
        <v>1560</v>
      </c>
      <c r="E28" s="68" t="s">
        <v>1878</v>
      </c>
      <c r="F28" s="10" t="s">
        <v>1776</v>
      </c>
      <c r="G28" s="28">
        <v>0.1</v>
      </c>
      <c r="H28" s="28">
        <v>0</v>
      </c>
      <c r="I28" s="28"/>
      <c r="J28" s="29">
        <v>0</v>
      </c>
      <c r="K28" s="29">
        <v>204</v>
      </c>
      <c r="L28" s="30" t="s">
        <v>1788</v>
      </c>
      <c r="N28" s="10" t="s">
        <v>19</v>
      </c>
      <c r="O28" s="2" t="str">
        <f t="shared" si="10"/>
        <v>'DfFPObj2Sx2',</v>
      </c>
      <c r="P28" s="2"/>
      <c r="Q28" s="2" t="str">
        <f t="shared" si="8"/>
        <v>'single',</v>
      </c>
      <c r="R28" s="2" t="str">
        <f t="shared" si="2"/>
        <v>0,</v>
      </c>
      <c r="S28" s="2"/>
      <c r="T28" s="2" t="str">
        <f t="shared" si="11"/>
        <v>[0, 204],</v>
      </c>
      <c r="U28" s="2"/>
      <c r="V28" s="13" t="str">
        <f t="shared" si="12"/>
        <v>m,</v>
      </c>
      <c r="W28" s="2"/>
      <c r="X28" s="5" t="str">
        <f t="shared" si="13"/>
        <v>' Long distance to right point ';</v>
      </c>
    </row>
    <row r="29" spans="2:28" s="8" customFormat="1" ht="13.35" customHeight="1" x14ac:dyDescent="0.3">
      <c r="B29" s="205"/>
      <c r="C29" s="67" t="str">
        <f t="shared" si="26"/>
        <v>DfFPObj2Sy2</v>
      </c>
      <c r="D29" s="211" t="s">
        <v>1561</v>
      </c>
      <c r="E29" s="68" t="s">
        <v>1877</v>
      </c>
      <c r="F29" s="10" t="s">
        <v>1776</v>
      </c>
      <c r="G29" s="28">
        <v>0.1</v>
      </c>
      <c r="H29" s="28">
        <v>0</v>
      </c>
      <c r="I29" s="28"/>
      <c r="J29" s="29">
        <v>-102</v>
      </c>
      <c r="K29" s="29">
        <v>102</v>
      </c>
      <c r="L29" s="30" t="s">
        <v>1788</v>
      </c>
      <c r="N29" s="10" t="s">
        <v>19</v>
      </c>
      <c r="O29" s="2" t="str">
        <f t="shared" si="10"/>
        <v>'DfFPObj2Sy2',</v>
      </c>
      <c r="P29" s="2"/>
      <c r="Q29" s="2" t="str">
        <f t="shared" si="8"/>
        <v>'single',</v>
      </c>
      <c r="R29" s="2" t="str">
        <f t="shared" si="2"/>
        <v>0,</v>
      </c>
      <c r="S29" s="2"/>
      <c r="T29" s="2" t="str">
        <f t="shared" si="11"/>
        <v>[-102, 102],</v>
      </c>
      <c r="U29" s="2"/>
      <c r="V29" s="13" t="str">
        <f t="shared" si="12"/>
        <v>m,</v>
      </c>
      <c r="W29" s="2"/>
      <c r="X29" s="5" t="str">
        <f t="shared" si="13"/>
        <v>' Lat distance to right point ';</v>
      </c>
    </row>
    <row r="30" spans="2:28" s="8" customFormat="1" ht="13.35" customHeight="1" x14ac:dyDescent="0.3">
      <c r="B30" s="205"/>
      <c r="C30" s="67" t="str">
        <f t="shared" si="26"/>
        <v>DfFPObj2Vx</v>
      </c>
      <c r="D30" s="44" t="s">
        <v>711</v>
      </c>
      <c r="E30" s="68" t="s">
        <v>1184</v>
      </c>
      <c r="F30" s="10" t="s">
        <v>1776</v>
      </c>
      <c r="G30" s="28">
        <v>0.1</v>
      </c>
      <c r="H30" s="28">
        <v>0</v>
      </c>
      <c r="I30" s="28"/>
      <c r="J30" s="29">
        <v>0</v>
      </c>
      <c r="K30" s="29">
        <v>102</v>
      </c>
      <c r="L30" s="30" t="s">
        <v>2042</v>
      </c>
      <c r="N30" s="10" t="s">
        <v>19</v>
      </c>
      <c r="O30" s="2" t="str">
        <f t="shared" si="10"/>
        <v>'DfFPObj2Vx',</v>
      </c>
      <c r="P30" s="2" t="str">
        <f t="shared" si="15"/>
        <v xml:space="preserve">                  </v>
      </c>
      <c r="Q30" s="2" t="str">
        <f t="shared" si="8"/>
        <v>'single',</v>
      </c>
      <c r="R30" s="2" t="str">
        <f t="shared" si="2"/>
        <v>0,</v>
      </c>
      <c r="S30" s="2"/>
      <c r="T30" s="2" t="str">
        <f t="shared" si="11"/>
        <v>[0, 102],</v>
      </c>
      <c r="U30" s="2" t="str">
        <f t="shared" si="16"/>
        <v xml:space="preserve">   </v>
      </c>
      <c r="V30" s="13" t="str">
        <f t="shared" si="12"/>
        <v>m/s,</v>
      </c>
      <c r="W30" s="2" t="str">
        <f t="shared" si="25"/>
        <v xml:space="preserve">     </v>
      </c>
      <c r="X30" s="5" t="str">
        <f t="shared" si="13"/>
        <v>' Long speed ';</v>
      </c>
      <c r="Z30" s="8">
        <v>0</v>
      </c>
      <c r="AA30" s="8">
        <v>30</v>
      </c>
      <c r="AB30" s="8">
        <v>9</v>
      </c>
    </row>
    <row r="31" spans="2:28" s="8" customFormat="1" ht="13.35" customHeight="1" x14ac:dyDescent="0.3">
      <c r="B31" s="205"/>
      <c r="C31" s="67" t="str">
        <f t="shared" si="26"/>
        <v>DfFPObj2Vy</v>
      </c>
      <c r="D31" s="44" t="s">
        <v>712</v>
      </c>
      <c r="E31" s="68" t="s">
        <v>1185</v>
      </c>
      <c r="F31" s="10" t="s">
        <v>1776</v>
      </c>
      <c r="G31" s="28">
        <v>0.1</v>
      </c>
      <c r="H31" s="28">
        <v>0</v>
      </c>
      <c r="I31" s="28"/>
      <c r="J31" s="29">
        <v>-12</v>
      </c>
      <c r="K31" s="29">
        <v>12</v>
      </c>
      <c r="L31" s="30" t="s">
        <v>2042</v>
      </c>
      <c r="N31" s="10" t="s">
        <v>19</v>
      </c>
      <c r="O31" s="2" t="str">
        <f t="shared" si="10"/>
        <v>'DfFPObj2Vy',</v>
      </c>
      <c r="P31" s="2" t="str">
        <f t="shared" si="15"/>
        <v xml:space="preserve">                  </v>
      </c>
      <c r="Q31" s="2" t="str">
        <f t="shared" si="8"/>
        <v>'single',</v>
      </c>
      <c r="R31" s="2" t="str">
        <f t="shared" si="2"/>
        <v>0,</v>
      </c>
      <c r="S31" s="2"/>
      <c r="T31" s="2" t="str">
        <f t="shared" si="11"/>
        <v>[-12, 12],</v>
      </c>
      <c r="U31" s="2" t="str">
        <f t="shared" si="16"/>
        <v xml:space="preserve">  </v>
      </c>
      <c r="V31" s="13" t="str">
        <f t="shared" si="12"/>
        <v>m/s,</v>
      </c>
      <c r="W31" s="2" t="str">
        <f t="shared" si="25"/>
        <v xml:space="preserve">     </v>
      </c>
      <c r="X31" s="5" t="str">
        <f t="shared" si="13"/>
        <v>' Lat speed ';</v>
      </c>
      <c r="Z31" s="8">
        <v>-3.1</v>
      </c>
      <c r="AA31" s="8">
        <v>3.1</v>
      </c>
      <c r="AB31" s="8">
        <v>6</v>
      </c>
    </row>
    <row r="32" spans="2:28" s="8" customFormat="1" ht="13.35" customHeight="1" x14ac:dyDescent="0.3">
      <c r="B32" s="205"/>
      <c r="C32" s="67" t="str">
        <f t="shared" si="26"/>
        <v>DfFPObj2type</v>
      </c>
      <c r="D32" s="44" t="s">
        <v>713</v>
      </c>
      <c r="E32" s="212" t="s">
        <v>1867</v>
      </c>
      <c r="F32" s="10" t="s">
        <v>1775</v>
      </c>
      <c r="G32" s="28">
        <v>1</v>
      </c>
      <c r="H32" s="28">
        <v>0</v>
      </c>
      <c r="I32" s="28"/>
      <c r="J32" s="29">
        <v>0</v>
      </c>
      <c r="K32" s="29">
        <v>7</v>
      </c>
      <c r="L32" s="30" t="s">
        <v>1788</v>
      </c>
      <c r="N32" s="10" t="s">
        <v>19</v>
      </c>
      <c r="O32" s="2" t="str">
        <f t="shared" si="10"/>
        <v>'DfFPObj2type',</v>
      </c>
      <c r="P32" s="2" t="str">
        <f t="shared" si="15"/>
        <v xml:space="preserve">                </v>
      </c>
      <c r="Q32" s="2" t="str">
        <f t="shared" si="8"/>
        <v>'uint8',</v>
      </c>
      <c r="R32" s="2" t="str">
        <f t="shared" si="2"/>
        <v>0,</v>
      </c>
      <c r="S32" s="2"/>
      <c r="T32" s="2" t="str">
        <f t="shared" si="11"/>
        <v>[0, 7],</v>
      </c>
      <c r="U32" s="2" t="str">
        <f t="shared" si="16"/>
        <v xml:space="preserve">     </v>
      </c>
      <c r="V32" s="13" t="str">
        <f t="shared" si="12"/>
        <v>m,</v>
      </c>
      <c r="W32" s="2" t="str">
        <f t="shared" si="25"/>
        <v xml:space="preserve">       </v>
      </c>
      <c r="X32" s="5" t="str">
        <f t="shared" si="13"/>
        <v>' Type of Obj 0- Not object 1-Car 2-Wall 3-Truck 4-Bus 5-Person 6-Moto 7-Animals ';</v>
      </c>
      <c r="Z32" s="8">
        <v>0</v>
      </c>
      <c r="AA32" s="8">
        <v>3</v>
      </c>
      <c r="AB32" s="8">
        <v>2</v>
      </c>
    </row>
    <row r="33" spans="2:28" s="8" customFormat="1" ht="13.35" customHeight="1" x14ac:dyDescent="0.3">
      <c r="B33" s="205"/>
      <c r="C33" s="67" t="str">
        <f t="shared" si="26"/>
        <v>DfFPObj2Orient</v>
      </c>
      <c r="D33" s="211" t="s">
        <v>1865</v>
      </c>
      <c r="E33" s="68" t="s">
        <v>1866</v>
      </c>
      <c r="F33" s="10" t="s">
        <v>1776</v>
      </c>
      <c r="G33" s="28">
        <v>1</v>
      </c>
      <c r="H33" s="28">
        <v>0</v>
      </c>
      <c r="I33" s="28"/>
      <c r="J33" s="29">
        <v>-180</v>
      </c>
      <c r="K33" s="29">
        <v>180</v>
      </c>
      <c r="L33" s="29" t="s">
        <v>1789</v>
      </c>
      <c r="N33" s="10" t="s">
        <v>19</v>
      </c>
      <c r="O33" s="1" t="str">
        <f t="shared" ref="O33:O34" si="27">"'"&amp;C33&amp;"'"&amp;","</f>
        <v>'DfFPObj2Orient',</v>
      </c>
      <c r="P33" s="1" t="str">
        <f t="shared" ref="P33" si="28">REPT(" ", (31-LEN(O33)))</f>
        <v xml:space="preserve">              </v>
      </c>
      <c r="Q33" s="2" t="str">
        <f t="shared" ref="Q33:Q34" si="29">"'"&amp;F33&amp;"',"</f>
        <v>'single',</v>
      </c>
      <c r="R33" s="2" t="str">
        <f t="shared" si="2"/>
        <v>0,</v>
      </c>
      <c r="S33" s="2"/>
      <c r="T33" s="1" t="str">
        <f t="shared" ref="T33:T34" si="30">"["&amp;J33&amp;", "&amp;LEFT(K33,7)&amp;"]"&amp;","</f>
        <v>[-180, 180],</v>
      </c>
      <c r="U33" s="1" t="str">
        <f t="shared" ref="U33" si="31">REPT(" ", (12-LEN(T33)))</f>
        <v/>
      </c>
      <c r="V33" s="13" t="str">
        <f t="shared" ref="V33:V34" si="32">IF(L33="[]","''",(IF(L33="'-'","''",L33)))&amp;","</f>
        <v>deg,</v>
      </c>
      <c r="W33" s="2"/>
      <c r="X33" s="6" t="str">
        <f t="shared" ref="X33:X34" si="33">"'"&amp;IF(E33="[]","-"," "&amp;(CLEAN(E33))&amp;" ")&amp;"'"&amp;";"</f>
        <v>' Orientation ';</v>
      </c>
    </row>
    <row r="34" spans="2:28" s="8" customFormat="1" ht="13.35" customHeight="1" x14ac:dyDescent="0.3">
      <c r="B34" s="205"/>
      <c r="C34" s="67" t="str">
        <f t="shared" si="26"/>
        <v>DfFPObj2DynamID</v>
      </c>
      <c r="D34" s="216" t="s">
        <v>1895</v>
      </c>
      <c r="E34" s="68" t="s">
        <v>1896</v>
      </c>
      <c r="F34" s="10" t="s">
        <v>1775</v>
      </c>
      <c r="G34" s="27">
        <v>1</v>
      </c>
      <c r="H34" s="217">
        <v>0</v>
      </c>
      <c r="J34" s="29">
        <v>0</v>
      </c>
      <c r="K34" s="29">
        <v>40</v>
      </c>
      <c r="L34" s="29" t="s">
        <v>1777</v>
      </c>
      <c r="N34" s="10" t="s">
        <v>19</v>
      </c>
      <c r="O34" s="1" t="str">
        <f t="shared" si="27"/>
        <v>'DfFPObj2DynamID',</v>
      </c>
      <c r="P34" s="1"/>
      <c r="Q34" s="2" t="str">
        <f t="shared" si="29"/>
        <v>'uint8',</v>
      </c>
      <c r="R34" s="2" t="str">
        <f t="shared" si="2"/>
        <v>0,</v>
      </c>
      <c r="S34" s="2"/>
      <c r="T34" s="1" t="str">
        <f t="shared" si="30"/>
        <v>[0, 40],</v>
      </c>
      <c r="U34" s="1"/>
      <c r="V34" s="13" t="str">
        <f t="shared" si="32"/>
        <v>-,</v>
      </c>
      <c r="W34" s="2"/>
      <c r="X34" s="6" t="str">
        <f t="shared" si="33"/>
        <v>' Dynamic ID ';</v>
      </c>
    </row>
    <row r="35" spans="2:28" s="8" customFormat="1" ht="13.35" customHeight="1" x14ac:dyDescent="0.3">
      <c r="B35" s="205"/>
      <c r="C35" s="69" t="str">
        <f t="shared" si="26"/>
        <v>DfFPObj2Probabil</v>
      </c>
      <c r="D35" s="70" t="s">
        <v>714</v>
      </c>
      <c r="E35" s="71" t="s">
        <v>1186</v>
      </c>
      <c r="F35" s="10" t="s">
        <v>1775</v>
      </c>
      <c r="G35" s="28">
        <v>1</v>
      </c>
      <c r="H35" s="28">
        <v>0</v>
      </c>
      <c r="I35" s="28"/>
      <c r="J35" s="29">
        <v>0</v>
      </c>
      <c r="K35" s="29">
        <v>100</v>
      </c>
      <c r="L35" s="29" t="s">
        <v>1777</v>
      </c>
      <c r="N35" s="10" t="s">
        <v>19</v>
      </c>
      <c r="O35" s="2" t="str">
        <f t="shared" si="10"/>
        <v>'DfFPObj2Probabil',</v>
      </c>
      <c r="P35" s="2" t="str">
        <f t="shared" si="15"/>
        <v xml:space="preserve">            </v>
      </c>
      <c r="Q35" s="2" t="str">
        <f t="shared" si="8"/>
        <v>'uint8',</v>
      </c>
      <c r="R35" s="2" t="str">
        <f t="shared" si="2"/>
        <v>0,</v>
      </c>
      <c r="S35" s="2"/>
      <c r="T35" s="2" t="str">
        <f t="shared" si="11"/>
        <v>[0, 100],</v>
      </c>
      <c r="U35" s="2" t="str">
        <f t="shared" si="16"/>
        <v xml:space="preserve">   </v>
      </c>
      <c r="V35" s="13" t="str">
        <f t="shared" si="12"/>
        <v>-,</v>
      </c>
      <c r="W35" s="2" t="str">
        <f t="shared" si="25"/>
        <v xml:space="preserve">       </v>
      </c>
      <c r="X35" s="5" t="str">
        <f t="shared" si="13"/>
        <v>' probability ';</v>
      </c>
      <c r="Z35" s="8">
        <v>70</v>
      </c>
      <c r="AA35" s="8">
        <v>100</v>
      </c>
      <c r="AB35" s="8">
        <v>5</v>
      </c>
    </row>
    <row r="36" spans="2:28" s="8" customFormat="1" ht="13.35" customHeight="1" x14ac:dyDescent="0.3">
      <c r="B36" s="205"/>
      <c r="C36" s="64" t="str">
        <f>"DfFPObj3"&amp;D36</f>
        <v>DfFPObj3detect</v>
      </c>
      <c r="D36" s="65" t="s">
        <v>715</v>
      </c>
      <c r="E36" s="66" t="s">
        <v>718</v>
      </c>
      <c r="F36" s="10" t="s">
        <v>1775</v>
      </c>
      <c r="G36" s="28">
        <v>1</v>
      </c>
      <c r="H36" s="28">
        <v>0</v>
      </c>
      <c r="I36" s="28"/>
      <c r="J36" s="29">
        <v>0</v>
      </c>
      <c r="K36" s="29">
        <v>1</v>
      </c>
      <c r="L36" s="29" t="s">
        <v>1777</v>
      </c>
      <c r="N36" s="10" t="s">
        <v>19</v>
      </c>
      <c r="O36" s="2" t="str">
        <f t="shared" si="10"/>
        <v>'DfFPObj3detect',</v>
      </c>
      <c r="P36" s="2" t="str">
        <f t="shared" si="15"/>
        <v xml:space="preserve">              </v>
      </c>
      <c r="Q36" s="2" t="str">
        <f t="shared" si="8"/>
        <v>'uint8',</v>
      </c>
      <c r="R36" s="2" t="str">
        <f t="shared" si="2"/>
        <v>0,</v>
      </c>
      <c r="S36" s="2"/>
      <c r="T36" s="2" t="str">
        <f t="shared" si="11"/>
        <v>[0, 1],</v>
      </c>
      <c r="U36" s="2" t="str">
        <f t="shared" si="16"/>
        <v xml:space="preserve">     </v>
      </c>
      <c r="V36" s="13" t="str">
        <f t="shared" si="12"/>
        <v>-,</v>
      </c>
      <c r="W36" s="2" t="str">
        <f t="shared" si="25"/>
        <v xml:space="preserve">       </v>
      </c>
      <c r="X36" s="5" t="str">
        <f t="shared" si="13"/>
        <v>' Nearest object in Left lane ';</v>
      </c>
      <c r="Z36" s="8">
        <v>0</v>
      </c>
      <c r="AA36" s="8">
        <v>1</v>
      </c>
      <c r="AB36" s="8">
        <v>1</v>
      </c>
    </row>
    <row r="37" spans="2:28" s="8" customFormat="1" ht="13.35" customHeight="1" x14ac:dyDescent="0.3">
      <c r="B37" s="205"/>
      <c r="C37" s="67" t="str">
        <f t="shared" ref="C37:C46" si="34">"DfFPObj3"&amp;D37</f>
        <v>DfFPObj3Sx1</v>
      </c>
      <c r="D37" s="211" t="s">
        <v>1558</v>
      </c>
      <c r="E37" s="68" t="s">
        <v>1879</v>
      </c>
      <c r="F37" s="10" t="s">
        <v>1776</v>
      </c>
      <c r="G37" s="28">
        <v>0.1</v>
      </c>
      <c r="H37" s="28">
        <v>0</v>
      </c>
      <c r="I37" s="28"/>
      <c r="J37" s="29">
        <v>0</v>
      </c>
      <c r="K37" s="29">
        <v>204</v>
      </c>
      <c r="L37" s="30" t="s">
        <v>1788</v>
      </c>
      <c r="N37" s="10" t="s">
        <v>19</v>
      </c>
      <c r="O37" s="2" t="str">
        <f t="shared" si="10"/>
        <v>'DfFPObj3Sx1',</v>
      </c>
      <c r="P37" s="2" t="str">
        <f t="shared" si="15"/>
        <v xml:space="preserve">                 </v>
      </c>
      <c r="Q37" s="2" t="str">
        <f t="shared" si="8"/>
        <v>'single',</v>
      </c>
      <c r="R37" s="2" t="str">
        <f t="shared" si="2"/>
        <v>0,</v>
      </c>
      <c r="S37" s="2"/>
      <c r="T37" s="2" t="str">
        <f t="shared" si="11"/>
        <v>[0, 204],</v>
      </c>
      <c r="U37" s="2" t="str">
        <f t="shared" si="16"/>
        <v xml:space="preserve">   </v>
      </c>
      <c r="V37" s="13" t="str">
        <f t="shared" si="12"/>
        <v>m,</v>
      </c>
      <c r="W37" s="2" t="str">
        <f>REPT(" ", (7-LEN(V37)))</f>
        <v xml:space="preserve">     </v>
      </c>
      <c r="X37" s="5" t="str">
        <f t="shared" si="13"/>
        <v>' Long distance point1 (front) ';</v>
      </c>
      <c r="Z37" s="8">
        <v>0</v>
      </c>
      <c r="AA37" s="8">
        <v>204</v>
      </c>
      <c r="AB37" s="8">
        <v>11</v>
      </c>
    </row>
    <row r="38" spans="2:28" s="8" customFormat="1" ht="13.35" customHeight="1" x14ac:dyDescent="0.3">
      <c r="B38" s="205"/>
      <c r="C38" s="67" t="str">
        <f t="shared" si="34"/>
        <v>DfFPObj3Sy1</v>
      </c>
      <c r="D38" s="211" t="s">
        <v>1559</v>
      </c>
      <c r="E38" s="68" t="s">
        <v>1880</v>
      </c>
      <c r="F38" s="10" t="s">
        <v>1776</v>
      </c>
      <c r="G38" s="28">
        <v>0.1</v>
      </c>
      <c r="H38" s="28">
        <v>0</v>
      </c>
      <c r="I38" s="28"/>
      <c r="J38" s="29">
        <v>-102</v>
      </c>
      <c r="K38" s="29">
        <v>102</v>
      </c>
      <c r="L38" s="30" t="s">
        <v>1788</v>
      </c>
      <c r="N38" s="10" t="s">
        <v>19</v>
      </c>
      <c r="O38" s="2" t="str">
        <f t="shared" si="10"/>
        <v>'DfFPObj3Sy1',</v>
      </c>
      <c r="P38" s="2" t="str">
        <f t="shared" si="15"/>
        <v xml:space="preserve">                 </v>
      </c>
      <c r="Q38" s="2" t="str">
        <f t="shared" si="8"/>
        <v>'single',</v>
      </c>
      <c r="R38" s="2" t="str">
        <f t="shared" si="2"/>
        <v>0,</v>
      </c>
      <c r="S38" s="2"/>
      <c r="T38" s="2" t="str">
        <f t="shared" si="11"/>
        <v>[-102, 102],</v>
      </c>
      <c r="U38" s="2" t="str">
        <f t="shared" si="16"/>
        <v/>
      </c>
      <c r="V38" s="13" t="str">
        <f t="shared" si="12"/>
        <v>m,</v>
      </c>
      <c r="W38" s="2" t="str">
        <f>REPT(" ", (7-LEN(V38)))</f>
        <v xml:space="preserve">     </v>
      </c>
      <c r="X38" s="5" t="str">
        <f t="shared" si="13"/>
        <v>' Lat distande point1 (front) ';</v>
      </c>
      <c r="Z38" s="8">
        <v>-102</v>
      </c>
      <c r="AA38" s="8">
        <v>102</v>
      </c>
      <c r="AB38" s="8">
        <v>11</v>
      </c>
    </row>
    <row r="39" spans="2:28" ht="13.35" customHeight="1" x14ac:dyDescent="0.3">
      <c r="B39" s="205"/>
      <c r="C39" s="67" t="str">
        <f t="shared" si="34"/>
        <v>DfFPObj3Sx2</v>
      </c>
      <c r="D39" s="211" t="s">
        <v>1560</v>
      </c>
      <c r="E39" s="68" t="s">
        <v>1881</v>
      </c>
      <c r="F39" s="10" t="s">
        <v>1776</v>
      </c>
      <c r="G39" s="28">
        <v>0.1</v>
      </c>
      <c r="H39" s="28">
        <v>0</v>
      </c>
      <c r="I39" s="28"/>
      <c r="J39" s="29">
        <v>0</v>
      </c>
      <c r="K39" s="29">
        <v>204</v>
      </c>
      <c r="L39" s="30" t="s">
        <v>1788</v>
      </c>
      <c r="M39" s="8"/>
      <c r="N39" s="10" t="s">
        <v>19</v>
      </c>
      <c r="O39" s="2" t="str">
        <f t="shared" si="10"/>
        <v>'DfFPObj3Sx2',</v>
      </c>
      <c r="P39" s="2" t="str">
        <f t="shared" si="15"/>
        <v xml:space="preserve">                 </v>
      </c>
      <c r="Q39" s="2" t="str">
        <f t="shared" si="8"/>
        <v>'single',</v>
      </c>
      <c r="R39" s="2" t="str">
        <f t="shared" si="2"/>
        <v>0,</v>
      </c>
      <c r="S39" s="2"/>
      <c r="T39" s="2" t="str">
        <f t="shared" si="11"/>
        <v>[0, 204],</v>
      </c>
      <c r="U39" s="2" t="str">
        <f t="shared" si="16"/>
        <v xml:space="preserve">   </v>
      </c>
      <c r="V39" s="13" t="str">
        <f t="shared" si="12"/>
        <v>m,</v>
      </c>
      <c r="W39" s="2" t="str">
        <f t="shared" si="25"/>
        <v xml:space="preserve">       </v>
      </c>
      <c r="X39" s="5" t="str">
        <f t="shared" si="13"/>
        <v>' Long distance point2 (rear) ';</v>
      </c>
      <c r="Z39" s="3">
        <v>0</v>
      </c>
      <c r="AA39" s="3">
        <v>204</v>
      </c>
      <c r="AB39" s="3">
        <v>11</v>
      </c>
    </row>
    <row r="40" spans="2:28" ht="13.35" customHeight="1" x14ac:dyDescent="0.3">
      <c r="B40" s="205"/>
      <c r="C40" s="67" t="str">
        <f t="shared" si="34"/>
        <v>DfFPObj3Sy2</v>
      </c>
      <c r="D40" s="211" t="s">
        <v>1561</v>
      </c>
      <c r="E40" s="68" t="s">
        <v>1882</v>
      </c>
      <c r="F40" s="10" t="s">
        <v>1776</v>
      </c>
      <c r="G40" s="28">
        <v>0.1</v>
      </c>
      <c r="H40" s="28">
        <v>0</v>
      </c>
      <c r="I40" s="28"/>
      <c r="J40" s="29">
        <v>-102</v>
      </c>
      <c r="K40" s="29">
        <v>102</v>
      </c>
      <c r="L40" s="30" t="s">
        <v>1788</v>
      </c>
      <c r="M40" s="8"/>
      <c r="N40" s="10" t="s">
        <v>19</v>
      </c>
      <c r="O40" s="2" t="str">
        <f t="shared" si="10"/>
        <v>'DfFPObj3Sy2',</v>
      </c>
      <c r="P40" s="2" t="str">
        <f t="shared" si="15"/>
        <v xml:space="preserve">                 </v>
      </c>
      <c r="Q40" s="2" t="str">
        <f t="shared" si="8"/>
        <v>'single',</v>
      </c>
      <c r="R40" s="2" t="str">
        <f t="shared" si="2"/>
        <v>0,</v>
      </c>
      <c r="S40" s="2"/>
      <c r="T40" s="2" t="str">
        <f t="shared" si="11"/>
        <v>[-102, 102],</v>
      </c>
      <c r="U40" s="2" t="str">
        <f t="shared" si="16"/>
        <v/>
      </c>
      <c r="V40" s="13" t="str">
        <f t="shared" si="12"/>
        <v>m,</v>
      </c>
      <c r="W40" s="2" t="str">
        <f t="shared" si="25"/>
        <v xml:space="preserve">       </v>
      </c>
      <c r="X40" s="5" t="str">
        <f t="shared" si="13"/>
        <v>' Lat distande point2 (rear) ';</v>
      </c>
      <c r="Z40" s="3">
        <v>-102</v>
      </c>
      <c r="AA40" s="3">
        <v>102</v>
      </c>
      <c r="AB40" s="3">
        <v>11</v>
      </c>
    </row>
    <row r="41" spans="2:28" ht="13.35" customHeight="1" x14ac:dyDescent="0.3">
      <c r="B41" s="205"/>
      <c r="C41" s="67" t="str">
        <f>"DfFPObj3"&amp;D41</f>
        <v>DfFPObj3Vx</v>
      </c>
      <c r="D41" s="211" t="s">
        <v>711</v>
      </c>
      <c r="E41" s="68" t="s">
        <v>1184</v>
      </c>
      <c r="F41" s="10" t="s">
        <v>1776</v>
      </c>
      <c r="G41" s="28">
        <v>0.1</v>
      </c>
      <c r="H41" s="28">
        <v>0</v>
      </c>
      <c r="I41" s="28"/>
      <c r="J41" s="29">
        <v>0</v>
      </c>
      <c r="K41" s="29">
        <v>102</v>
      </c>
      <c r="L41" s="30" t="s">
        <v>2042</v>
      </c>
      <c r="M41" s="8"/>
      <c r="N41" s="10" t="s">
        <v>19</v>
      </c>
      <c r="O41" s="2" t="str">
        <f>"'"&amp;C41&amp;"'"&amp;","</f>
        <v>'DfFPObj3Vx',</v>
      </c>
      <c r="P41" s="2" t="str">
        <f>REPT(" ", (31-LEN(O41)))</f>
        <v xml:space="preserve">                  </v>
      </c>
      <c r="Q41" s="2" t="str">
        <f>"'"&amp;F41&amp;"',"</f>
        <v>'single',</v>
      </c>
      <c r="R41" s="2" t="str">
        <f t="shared" si="2"/>
        <v>0,</v>
      </c>
      <c r="S41" s="2"/>
      <c r="T41" s="2" t="str">
        <f>"["&amp;J41&amp;", "&amp;LEFT(K41,7)&amp;"]"&amp;","</f>
        <v>[0, 102],</v>
      </c>
      <c r="U41" s="2" t="str">
        <f>REPT(" ", (12-LEN(T41)))</f>
        <v xml:space="preserve">   </v>
      </c>
      <c r="V41" s="13" t="str">
        <f>IF(L41="[]","''",(IF(L41="'-'","''",L41)))&amp;","</f>
        <v>m/s,</v>
      </c>
      <c r="W41" s="2" t="str">
        <f>REPT(" ", (9-LEN(V41)))</f>
        <v xml:space="preserve">     </v>
      </c>
      <c r="X41" s="5" t="str">
        <f>"'"&amp;IF(E41="[]","-"," "&amp;(CLEAN(E41))&amp;" ")&amp;"'"&amp;";"</f>
        <v>' Long speed ';</v>
      </c>
      <c r="Z41" s="3">
        <v>0</v>
      </c>
      <c r="AA41" s="3">
        <v>30</v>
      </c>
      <c r="AB41" s="3">
        <v>9</v>
      </c>
    </row>
    <row r="42" spans="2:28" ht="13.35" customHeight="1" x14ac:dyDescent="0.3">
      <c r="B42" s="205"/>
      <c r="C42" s="67" t="str">
        <f>"DfFPObj3"&amp;D42</f>
        <v>DfFPObj3Vy</v>
      </c>
      <c r="D42" s="211" t="s">
        <v>712</v>
      </c>
      <c r="E42" s="68" t="s">
        <v>1185</v>
      </c>
      <c r="F42" s="10" t="s">
        <v>1776</v>
      </c>
      <c r="G42" s="28">
        <v>0.1</v>
      </c>
      <c r="H42" s="28">
        <v>0</v>
      </c>
      <c r="I42" s="28"/>
      <c r="J42" s="29">
        <v>-12</v>
      </c>
      <c r="K42" s="29">
        <v>12</v>
      </c>
      <c r="L42" s="30" t="s">
        <v>2042</v>
      </c>
      <c r="M42" s="8"/>
      <c r="N42" s="10" t="s">
        <v>19</v>
      </c>
      <c r="O42" s="2" t="str">
        <f>"'"&amp;C42&amp;"'"&amp;","</f>
        <v>'DfFPObj3Vy',</v>
      </c>
      <c r="P42" s="2" t="str">
        <f>REPT(" ", (31-LEN(O42)))</f>
        <v xml:space="preserve">                  </v>
      </c>
      <c r="Q42" s="2" t="str">
        <f>"'"&amp;F42&amp;"',"</f>
        <v>'single',</v>
      </c>
      <c r="R42" s="2" t="str">
        <f t="shared" si="2"/>
        <v>0,</v>
      </c>
      <c r="S42" s="2"/>
      <c r="T42" s="2" t="str">
        <f>"["&amp;J42&amp;", "&amp;LEFT(K42,7)&amp;"]"&amp;","</f>
        <v>[-12, 12],</v>
      </c>
      <c r="U42" s="2" t="str">
        <f>REPT(" ", (12-LEN(T42)))</f>
        <v xml:space="preserve">  </v>
      </c>
      <c r="V42" s="13" t="str">
        <f>IF(L42="[]","''",(IF(L42="'-'","''",L42)))&amp;","</f>
        <v>m/s,</v>
      </c>
      <c r="W42" s="2" t="str">
        <f>REPT(" ", (9-LEN(V42)))</f>
        <v xml:space="preserve">     </v>
      </c>
      <c r="X42" s="5" t="str">
        <f>"'"&amp;IF(E42="[]","-"," "&amp;(CLEAN(E42))&amp;" ")&amp;"'"&amp;";"</f>
        <v>' Lat speed ';</v>
      </c>
      <c r="Z42" s="3">
        <v>-3.1</v>
      </c>
      <c r="AA42" s="3">
        <v>3.1</v>
      </c>
      <c r="AB42" s="3">
        <v>6</v>
      </c>
    </row>
    <row r="43" spans="2:28" ht="13.35" customHeight="1" x14ac:dyDescent="0.3">
      <c r="B43" s="205"/>
      <c r="C43" s="67" t="str">
        <f t="shared" si="34"/>
        <v>DfFPObj3type</v>
      </c>
      <c r="D43" s="44" t="s">
        <v>713</v>
      </c>
      <c r="E43" s="212" t="s">
        <v>1867</v>
      </c>
      <c r="F43" s="10" t="s">
        <v>1775</v>
      </c>
      <c r="G43" s="28">
        <v>1</v>
      </c>
      <c r="H43" s="28">
        <v>0</v>
      </c>
      <c r="I43" s="28"/>
      <c r="J43" s="29">
        <v>0</v>
      </c>
      <c r="K43" s="29">
        <v>7</v>
      </c>
      <c r="L43" s="29" t="s">
        <v>1777</v>
      </c>
      <c r="M43" s="8"/>
      <c r="N43" s="10" t="s">
        <v>19</v>
      </c>
      <c r="O43" s="2" t="str">
        <f t="shared" si="10"/>
        <v>'DfFPObj3type',</v>
      </c>
      <c r="P43" s="2" t="str">
        <f t="shared" si="15"/>
        <v xml:space="preserve">                </v>
      </c>
      <c r="Q43" s="2" t="str">
        <f t="shared" si="8"/>
        <v>'uint8',</v>
      </c>
      <c r="R43" s="2" t="str">
        <f t="shared" si="2"/>
        <v>0,</v>
      </c>
      <c r="S43" s="2"/>
      <c r="T43" s="2" t="str">
        <f t="shared" si="11"/>
        <v>[0, 7],</v>
      </c>
      <c r="U43" s="2" t="str">
        <f t="shared" si="16"/>
        <v xml:space="preserve">     </v>
      </c>
      <c r="V43" s="13" t="str">
        <f t="shared" si="12"/>
        <v>-,</v>
      </c>
      <c r="W43" s="2" t="str">
        <f t="shared" si="25"/>
        <v xml:space="preserve">       </v>
      </c>
      <c r="X43" s="5" t="str">
        <f t="shared" si="13"/>
        <v>' Type of Obj 0- Not object 1-Car 2-Wall 3-Truck 4-Bus 5-Person 6-Moto 7-Animals ';</v>
      </c>
      <c r="Z43" s="3">
        <v>0</v>
      </c>
      <c r="AA43" s="3">
        <v>3</v>
      </c>
      <c r="AB43" s="3">
        <v>2</v>
      </c>
    </row>
    <row r="44" spans="2:28" ht="13.35" customHeight="1" x14ac:dyDescent="0.3">
      <c r="B44" s="205"/>
      <c r="C44" s="67" t="str">
        <f t="shared" si="34"/>
        <v>DfFPObj3Orient</v>
      </c>
      <c r="D44" s="211" t="s">
        <v>1865</v>
      </c>
      <c r="E44" s="68" t="s">
        <v>1866</v>
      </c>
      <c r="F44" s="10" t="s">
        <v>1776</v>
      </c>
      <c r="G44" s="28">
        <v>1</v>
      </c>
      <c r="H44" s="28">
        <v>0</v>
      </c>
      <c r="I44" s="28"/>
      <c r="J44" s="29">
        <v>-180</v>
      </c>
      <c r="K44" s="29">
        <v>180</v>
      </c>
      <c r="L44" s="29" t="s">
        <v>1789</v>
      </c>
      <c r="M44" s="8"/>
      <c r="N44" s="10" t="s">
        <v>19</v>
      </c>
      <c r="O44" s="1" t="str">
        <f t="shared" si="10"/>
        <v>'DfFPObj3Orient',</v>
      </c>
      <c r="P44" s="1" t="str">
        <f t="shared" si="15"/>
        <v xml:space="preserve">              </v>
      </c>
      <c r="Q44" s="2" t="str">
        <f t="shared" si="8"/>
        <v>'single',</v>
      </c>
      <c r="R44" s="2" t="str">
        <f t="shared" si="2"/>
        <v>0,</v>
      </c>
      <c r="S44" s="2"/>
      <c r="T44" s="1" t="str">
        <f t="shared" si="11"/>
        <v>[-180, 180],</v>
      </c>
      <c r="U44" s="1" t="str">
        <f t="shared" si="16"/>
        <v/>
      </c>
      <c r="V44" s="13" t="str">
        <f t="shared" si="12"/>
        <v>deg,</v>
      </c>
      <c r="W44" s="2"/>
      <c r="X44" s="6" t="str">
        <f t="shared" si="13"/>
        <v>' Orientation ';</v>
      </c>
    </row>
    <row r="45" spans="2:28" ht="13.35" customHeight="1" x14ac:dyDescent="0.3">
      <c r="B45" s="205"/>
      <c r="C45" s="67" t="str">
        <f t="shared" si="34"/>
        <v>DfFPObj3DynamID</v>
      </c>
      <c r="D45" s="216" t="s">
        <v>1895</v>
      </c>
      <c r="E45" s="68" t="s">
        <v>1896</v>
      </c>
      <c r="F45" s="10" t="s">
        <v>1775</v>
      </c>
      <c r="G45" s="27">
        <v>1</v>
      </c>
      <c r="H45" s="217">
        <v>0</v>
      </c>
      <c r="I45" s="8"/>
      <c r="J45" s="29">
        <v>0</v>
      </c>
      <c r="K45" s="29">
        <v>40</v>
      </c>
      <c r="L45" s="29" t="s">
        <v>1777</v>
      </c>
      <c r="M45" s="8"/>
      <c r="N45" s="10" t="s">
        <v>19</v>
      </c>
      <c r="O45" s="1" t="str">
        <f t="shared" si="10"/>
        <v>'DfFPObj3DynamID',</v>
      </c>
      <c r="P45" s="1"/>
      <c r="Q45" s="2" t="str">
        <f t="shared" si="8"/>
        <v>'uint8',</v>
      </c>
      <c r="R45" s="2" t="str">
        <f t="shared" si="2"/>
        <v>0,</v>
      </c>
      <c r="S45" s="2"/>
      <c r="T45" s="1" t="str">
        <f t="shared" si="11"/>
        <v>[0, 40],</v>
      </c>
      <c r="U45" s="1"/>
      <c r="V45" s="13" t="str">
        <f t="shared" si="12"/>
        <v>-,</v>
      </c>
      <c r="W45" s="2"/>
      <c r="X45" s="6" t="str">
        <f t="shared" si="13"/>
        <v>' Dynamic ID ';</v>
      </c>
    </row>
    <row r="46" spans="2:28" ht="13.35" customHeight="1" x14ac:dyDescent="0.3">
      <c r="B46" s="205"/>
      <c r="C46" s="67" t="str">
        <f t="shared" si="34"/>
        <v>DfFPObj3Probabil</v>
      </c>
      <c r="D46" s="44" t="s">
        <v>714</v>
      </c>
      <c r="E46" s="68" t="s">
        <v>1186</v>
      </c>
      <c r="F46" s="10" t="s">
        <v>1775</v>
      </c>
      <c r="G46" s="28">
        <v>1</v>
      </c>
      <c r="H46" s="28">
        <v>0</v>
      </c>
      <c r="I46" s="28"/>
      <c r="J46" s="29">
        <v>0</v>
      </c>
      <c r="K46" s="29">
        <v>100</v>
      </c>
      <c r="L46" s="29" t="s">
        <v>1777</v>
      </c>
      <c r="M46" s="8"/>
      <c r="N46" s="10" t="s">
        <v>19</v>
      </c>
      <c r="O46" s="2" t="str">
        <f t="shared" si="10"/>
        <v>'DfFPObj3Probabil',</v>
      </c>
      <c r="P46" s="2" t="str">
        <f t="shared" si="15"/>
        <v xml:space="preserve">            </v>
      </c>
      <c r="Q46" s="2" t="str">
        <f t="shared" si="8"/>
        <v>'uint8',</v>
      </c>
      <c r="R46" s="2" t="str">
        <f t="shared" si="2"/>
        <v>0,</v>
      </c>
      <c r="S46" s="2"/>
      <c r="T46" s="2" t="str">
        <f t="shared" si="11"/>
        <v>[0, 100],</v>
      </c>
      <c r="U46" s="2" t="str">
        <f t="shared" si="16"/>
        <v xml:space="preserve">   </v>
      </c>
      <c r="V46" s="13" t="str">
        <f t="shared" si="12"/>
        <v>-,</v>
      </c>
      <c r="W46" s="2" t="str">
        <f t="shared" si="25"/>
        <v xml:space="preserve">       </v>
      </c>
      <c r="X46" s="5" t="str">
        <f t="shared" si="13"/>
        <v>' probability ';</v>
      </c>
      <c r="Z46" s="3">
        <v>70</v>
      </c>
      <c r="AA46" s="3">
        <v>100</v>
      </c>
      <c r="AB46" s="3">
        <v>5</v>
      </c>
    </row>
    <row r="47" spans="2:28" ht="13.35" customHeight="1" x14ac:dyDescent="0.3">
      <c r="B47" s="205"/>
      <c r="C47" s="64" t="str">
        <f>"DfFPObj4"&amp;D47</f>
        <v>DfFPObj4detect</v>
      </c>
      <c r="D47" s="65" t="s">
        <v>715</v>
      </c>
      <c r="E47" s="66" t="s">
        <v>720</v>
      </c>
      <c r="F47" s="10" t="s">
        <v>1775</v>
      </c>
      <c r="G47" s="28">
        <v>1</v>
      </c>
      <c r="H47" s="28">
        <v>0</v>
      </c>
      <c r="I47" s="28"/>
      <c r="J47" s="29">
        <v>0</v>
      </c>
      <c r="K47" s="29">
        <v>1</v>
      </c>
      <c r="L47" s="29" t="s">
        <v>1777</v>
      </c>
      <c r="M47" s="8"/>
      <c r="N47" s="10" t="s">
        <v>19</v>
      </c>
      <c r="O47" s="2" t="str">
        <f t="shared" si="10"/>
        <v>'DfFPObj4detect',</v>
      </c>
      <c r="P47" s="2" t="str">
        <f t="shared" si="15"/>
        <v xml:space="preserve">              </v>
      </c>
      <c r="Q47" s="2" t="str">
        <f t="shared" si="8"/>
        <v>'uint8',</v>
      </c>
      <c r="R47" s="2" t="str">
        <f t="shared" si="2"/>
        <v>0,</v>
      </c>
      <c r="S47" s="2"/>
      <c r="T47" s="2" t="str">
        <f t="shared" si="11"/>
        <v>[0, 1],</v>
      </c>
      <c r="U47" s="2" t="str">
        <f t="shared" si="16"/>
        <v xml:space="preserve">     </v>
      </c>
      <c r="V47" s="13" t="str">
        <f t="shared" si="12"/>
        <v>-,</v>
      </c>
      <c r="W47" s="2" t="str">
        <f t="shared" si="25"/>
        <v xml:space="preserve">       </v>
      </c>
      <c r="X47" s="5" t="str">
        <f t="shared" si="13"/>
        <v>' Nearest object in Right lane ';</v>
      </c>
      <c r="Z47" s="3">
        <v>0</v>
      </c>
      <c r="AA47" s="3">
        <v>1</v>
      </c>
      <c r="AB47" s="3">
        <v>1</v>
      </c>
    </row>
    <row r="48" spans="2:28" ht="13.35" customHeight="1" x14ac:dyDescent="0.3">
      <c r="B48" s="205"/>
      <c r="C48" s="67" t="str">
        <f t="shared" ref="C48:C57" si="35">"DfFPObj4"&amp;D48</f>
        <v>DfFPObj4Sx1</v>
      </c>
      <c r="D48" s="211" t="s">
        <v>1558</v>
      </c>
      <c r="E48" s="68" t="s">
        <v>1879</v>
      </c>
      <c r="F48" s="10" t="s">
        <v>1776</v>
      </c>
      <c r="G48" s="28">
        <v>0.1</v>
      </c>
      <c r="H48" s="28">
        <v>0</v>
      </c>
      <c r="I48" s="28"/>
      <c r="J48" s="29">
        <v>0</v>
      </c>
      <c r="K48" s="29">
        <v>204</v>
      </c>
      <c r="L48" s="30" t="s">
        <v>1788</v>
      </c>
      <c r="M48" s="8"/>
      <c r="N48" s="10" t="s">
        <v>19</v>
      </c>
      <c r="O48" s="2" t="str">
        <f t="shared" si="10"/>
        <v>'DfFPObj4Sx1',</v>
      </c>
      <c r="P48" s="2" t="str">
        <f t="shared" si="15"/>
        <v xml:space="preserve">                 </v>
      </c>
      <c r="Q48" s="2" t="str">
        <f t="shared" si="8"/>
        <v>'single',</v>
      </c>
      <c r="R48" s="2" t="str">
        <f t="shared" si="2"/>
        <v>0,</v>
      </c>
      <c r="S48" s="2"/>
      <c r="T48" s="2" t="str">
        <f t="shared" si="11"/>
        <v>[0, 204],</v>
      </c>
      <c r="U48" s="2" t="str">
        <f t="shared" si="16"/>
        <v xml:space="preserve">   </v>
      </c>
      <c r="V48" s="13" t="str">
        <f t="shared" si="12"/>
        <v>m,</v>
      </c>
      <c r="W48" s="2" t="str">
        <f>REPT(" ", (7-LEN(V48)))</f>
        <v xml:space="preserve">     </v>
      </c>
      <c r="X48" s="5" t="str">
        <f t="shared" si="13"/>
        <v>' Long distance point1 (front) ';</v>
      </c>
      <c r="Z48" s="3">
        <v>0</v>
      </c>
      <c r="AA48" s="3">
        <v>204</v>
      </c>
      <c r="AB48" s="3">
        <v>11</v>
      </c>
    </row>
    <row r="49" spans="2:28" ht="13.35" customHeight="1" x14ac:dyDescent="0.3">
      <c r="B49" s="205"/>
      <c r="C49" s="67" t="str">
        <f t="shared" si="35"/>
        <v>DfFPObj4Sy1</v>
      </c>
      <c r="D49" s="211" t="s">
        <v>1559</v>
      </c>
      <c r="E49" s="68" t="s">
        <v>1880</v>
      </c>
      <c r="F49" s="10" t="s">
        <v>1776</v>
      </c>
      <c r="G49" s="28">
        <v>0.1</v>
      </c>
      <c r="H49" s="28">
        <v>0</v>
      </c>
      <c r="I49" s="28"/>
      <c r="J49" s="29">
        <v>-102</v>
      </c>
      <c r="K49" s="29">
        <v>102</v>
      </c>
      <c r="L49" s="30" t="s">
        <v>1788</v>
      </c>
      <c r="M49" s="8"/>
      <c r="N49" s="10" t="s">
        <v>19</v>
      </c>
      <c r="O49" s="2" t="str">
        <f t="shared" si="10"/>
        <v>'DfFPObj4Sy1',</v>
      </c>
      <c r="P49" s="2" t="str">
        <f t="shared" si="15"/>
        <v xml:space="preserve">                 </v>
      </c>
      <c r="Q49" s="2" t="str">
        <f t="shared" si="8"/>
        <v>'single',</v>
      </c>
      <c r="R49" s="2" t="str">
        <f t="shared" si="2"/>
        <v>0,</v>
      </c>
      <c r="S49" s="2"/>
      <c r="T49" s="2" t="str">
        <f t="shared" si="11"/>
        <v>[-102, 102],</v>
      </c>
      <c r="U49" s="2" t="str">
        <f t="shared" si="16"/>
        <v/>
      </c>
      <c r="V49" s="13" t="str">
        <f t="shared" si="12"/>
        <v>m,</v>
      </c>
      <c r="W49" s="2" t="str">
        <f>REPT(" ", (7-LEN(V49)))</f>
        <v xml:space="preserve">     </v>
      </c>
      <c r="X49" s="5" t="str">
        <f t="shared" si="13"/>
        <v>' Lat distande point1 (front) ';</v>
      </c>
      <c r="Z49" s="3">
        <v>-102</v>
      </c>
      <c r="AA49" s="3">
        <v>102</v>
      </c>
      <c r="AB49" s="3">
        <v>11</v>
      </c>
    </row>
    <row r="50" spans="2:28" ht="13.35" customHeight="1" x14ac:dyDescent="0.3">
      <c r="B50" s="205"/>
      <c r="C50" s="67" t="str">
        <f t="shared" si="35"/>
        <v>DfFPObj4Sx2</v>
      </c>
      <c r="D50" s="211" t="s">
        <v>1560</v>
      </c>
      <c r="E50" s="68" t="s">
        <v>1881</v>
      </c>
      <c r="F50" s="10" t="s">
        <v>1776</v>
      </c>
      <c r="G50" s="28">
        <v>0.1</v>
      </c>
      <c r="H50" s="28">
        <v>0</v>
      </c>
      <c r="I50" s="28"/>
      <c r="J50" s="29">
        <v>0</v>
      </c>
      <c r="K50" s="29">
        <v>204</v>
      </c>
      <c r="L50" s="30" t="s">
        <v>1788</v>
      </c>
      <c r="M50" s="8"/>
      <c r="N50" s="10" t="s">
        <v>19</v>
      </c>
      <c r="O50" s="2" t="str">
        <f t="shared" si="10"/>
        <v>'DfFPObj4Sx2',</v>
      </c>
      <c r="P50" s="2" t="str">
        <f t="shared" si="15"/>
        <v xml:space="preserve">                 </v>
      </c>
      <c r="Q50" s="2" t="str">
        <f t="shared" si="8"/>
        <v>'single',</v>
      </c>
      <c r="R50" s="2" t="str">
        <f t="shared" si="2"/>
        <v>0,</v>
      </c>
      <c r="S50" s="2"/>
      <c r="T50" s="2" t="str">
        <f t="shared" si="11"/>
        <v>[0, 204],</v>
      </c>
      <c r="U50" s="2" t="str">
        <f t="shared" si="16"/>
        <v xml:space="preserve">   </v>
      </c>
      <c r="V50" s="13" t="str">
        <f t="shared" si="12"/>
        <v>m,</v>
      </c>
      <c r="W50" s="2" t="str">
        <f t="shared" si="25"/>
        <v xml:space="preserve">       </v>
      </c>
      <c r="X50" s="5" t="str">
        <f t="shared" si="13"/>
        <v>' Long distance point2 (rear) ';</v>
      </c>
      <c r="Z50" s="3">
        <v>0</v>
      </c>
      <c r="AA50" s="3">
        <v>204</v>
      </c>
      <c r="AB50" s="3">
        <v>11</v>
      </c>
    </row>
    <row r="51" spans="2:28" ht="13.35" customHeight="1" x14ac:dyDescent="0.3">
      <c r="B51" s="205"/>
      <c r="C51" s="67" t="str">
        <f t="shared" si="35"/>
        <v>DfFPObj4Sy2</v>
      </c>
      <c r="D51" s="211" t="s">
        <v>1561</v>
      </c>
      <c r="E51" s="68" t="s">
        <v>1882</v>
      </c>
      <c r="F51" s="10" t="s">
        <v>1776</v>
      </c>
      <c r="G51" s="28">
        <v>0.1</v>
      </c>
      <c r="H51" s="28">
        <v>0</v>
      </c>
      <c r="I51" s="28"/>
      <c r="J51" s="29">
        <v>-102</v>
      </c>
      <c r="K51" s="29">
        <v>102</v>
      </c>
      <c r="L51" s="30" t="s">
        <v>1788</v>
      </c>
      <c r="M51" s="8"/>
      <c r="N51" s="10" t="s">
        <v>19</v>
      </c>
      <c r="O51" s="2" t="str">
        <f t="shared" si="10"/>
        <v>'DfFPObj4Sy2',</v>
      </c>
      <c r="P51" s="2" t="str">
        <f t="shared" si="15"/>
        <v xml:space="preserve">                 </v>
      </c>
      <c r="Q51" s="2" t="str">
        <f t="shared" si="8"/>
        <v>'single',</v>
      </c>
      <c r="R51" s="2" t="str">
        <f t="shared" si="2"/>
        <v>0,</v>
      </c>
      <c r="S51" s="2"/>
      <c r="T51" s="2" t="str">
        <f t="shared" si="11"/>
        <v>[-102, 102],</v>
      </c>
      <c r="U51" s="2" t="str">
        <f t="shared" si="16"/>
        <v/>
      </c>
      <c r="V51" s="13" t="str">
        <f t="shared" si="12"/>
        <v>m,</v>
      </c>
      <c r="W51" s="2" t="str">
        <f t="shared" si="25"/>
        <v xml:space="preserve">       </v>
      </c>
      <c r="X51" s="5" t="str">
        <f t="shared" si="13"/>
        <v>' Lat distande point2 (rear) ';</v>
      </c>
      <c r="Z51" s="3">
        <v>-102</v>
      </c>
      <c r="AA51" s="3">
        <v>102</v>
      </c>
      <c r="AB51" s="3">
        <v>11</v>
      </c>
    </row>
    <row r="52" spans="2:28" ht="13.35" customHeight="1" x14ac:dyDescent="0.3">
      <c r="B52" s="205"/>
      <c r="C52" s="67" t="str">
        <f>"DfFPObj4"&amp;D52</f>
        <v>DfFPObj4Vx</v>
      </c>
      <c r="D52" s="211" t="s">
        <v>711</v>
      </c>
      <c r="E52" s="68" t="s">
        <v>1184</v>
      </c>
      <c r="F52" s="10" t="s">
        <v>1776</v>
      </c>
      <c r="G52" s="28">
        <v>0.1</v>
      </c>
      <c r="H52" s="28">
        <v>0</v>
      </c>
      <c r="I52" s="28"/>
      <c r="J52" s="29">
        <v>0</v>
      </c>
      <c r="K52" s="29">
        <v>102</v>
      </c>
      <c r="L52" s="30" t="s">
        <v>2042</v>
      </c>
      <c r="M52" s="8"/>
      <c r="N52" s="10" t="s">
        <v>19</v>
      </c>
      <c r="O52" s="2" t="str">
        <f>"'"&amp;C52&amp;"'"&amp;","</f>
        <v>'DfFPObj4Vx',</v>
      </c>
      <c r="P52" s="2" t="str">
        <f>REPT(" ", (31-LEN(O52)))</f>
        <v xml:space="preserve">                  </v>
      </c>
      <c r="Q52" s="2" t="str">
        <f>"'"&amp;F52&amp;"',"</f>
        <v>'single',</v>
      </c>
      <c r="R52" s="2" t="str">
        <f t="shared" si="2"/>
        <v>0,</v>
      </c>
      <c r="S52" s="2"/>
      <c r="T52" s="2" t="str">
        <f>"["&amp;J52&amp;", "&amp;LEFT(K52,7)&amp;"]"&amp;","</f>
        <v>[0, 102],</v>
      </c>
      <c r="U52" s="2" t="str">
        <f>REPT(" ", (12-LEN(T52)))</f>
        <v xml:space="preserve">   </v>
      </c>
      <c r="V52" s="13" t="str">
        <f>IF(L52="[]","''",(IF(L52="'-'","''",L52)))&amp;","</f>
        <v>m/s,</v>
      </c>
      <c r="W52" s="2" t="str">
        <f>REPT(" ", (9-LEN(V52)))</f>
        <v xml:space="preserve">     </v>
      </c>
      <c r="X52" s="5" t="str">
        <f>"'"&amp;IF(E52="[]","-"," "&amp;(CLEAN(E52))&amp;" ")&amp;"'"&amp;";"</f>
        <v>' Long speed ';</v>
      </c>
      <c r="Z52" s="3">
        <v>0</v>
      </c>
      <c r="AA52" s="3">
        <v>30</v>
      </c>
      <c r="AB52" s="3">
        <v>9</v>
      </c>
    </row>
    <row r="53" spans="2:28" ht="13.35" customHeight="1" x14ac:dyDescent="0.3">
      <c r="B53" s="205"/>
      <c r="C53" s="67" t="str">
        <f>"DfFPObj4"&amp;D53</f>
        <v>DfFPObj4Vy</v>
      </c>
      <c r="D53" s="211" t="s">
        <v>712</v>
      </c>
      <c r="E53" s="68" t="s">
        <v>1185</v>
      </c>
      <c r="F53" s="10" t="s">
        <v>1776</v>
      </c>
      <c r="G53" s="28">
        <v>0.1</v>
      </c>
      <c r="H53" s="28">
        <v>0</v>
      </c>
      <c r="I53" s="28"/>
      <c r="J53" s="29">
        <v>-12</v>
      </c>
      <c r="K53" s="29">
        <v>12</v>
      </c>
      <c r="L53" s="30" t="s">
        <v>2042</v>
      </c>
      <c r="M53" s="8"/>
      <c r="N53" s="10" t="s">
        <v>19</v>
      </c>
      <c r="O53" s="2" t="str">
        <f>"'"&amp;C53&amp;"'"&amp;","</f>
        <v>'DfFPObj4Vy',</v>
      </c>
      <c r="P53" s="2" t="str">
        <f>REPT(" ", (31-LEN(O53)))</f>
        <v xml:space="preserve">                  </v>
      </c>
      <c r="Q53" s="2" t="str">
        <f>"'"&amp;F53&amp;"',"</f>
        <v>'single',</v>
      </c>
      <c r="R53" s="2" t="str">
        <f t="shared" si="2"/>
        <v>0,</v>
      </c>
      <c r="S53" s="2"/>
      <c r="T53" s="2" t="str">
        <f>"["&amp;J53&amp;", "&amp;LEFT(K53,7)&amp;"]"&amp;","</f>
        <v>[-12, 12],</v>
      </c>
      <c r="U53" s="2" t="str">
        <f>REPT(" ", (12-LEN(T53)))</f>
        <v xml:space="preserve">  </v>
      </c>
      <c r="V53" s="13" t="str">
        <f>IF(L53="[]","''",(IF(L53="'-'","''",L53)))&amp;","</f>
        <v>m/s,</v>
      </c>
      <c r="W53" s="2" t="str">
        <f>REPT(" ", (9-LEN(V53)))</f>
        <v xml:space="preserve">     </v>
      </c>
      <c r="X53" s="5" t="str">
        <f>"'"&amp;IF(E53="[]","-"," "&amp;(CLEAN(E53))&amp;" ")&amp;"'"&amp;";"</f>
        <v>' Lat speed ';</v>
      </c>
      <c r="Z53" s="3">
        <v>-3.1</v>
      </c>
      <c r="AA53" s="3">
        <v>3.1</v>
      </c>
      <c r="AB53" s="3">
        <v>6</v>
      </c>
    </row>
    <row r="54" spans="2:28" ht="13.35" customHeight="1" x14ac:dyDescent="0.3">
      <c r="B54" s="205"/>
      <c r="C54" s="67" t="str">
        <f t="shared" si="35"/>
        <v>DfFPObj4type</v>
      </c>
      <c r="D54" s="44" t="s">
        <v>713</v>
      </c>
      <c r="E54" s="212" t="s">
        <v>1867</v>
      </c>
      <c r="F54" s="10" t="s">
        <v>1775</v>
      </c>
      <c r="G54" s="28">
        <v>1</v>
      </c>
      <c r="H54" s="28">
        <v>0</v>
      </c>
      <c r="I54" s="28"/>
      <c r="J54" s="29">
        <v>0</v>
      </c>
      <c r="K54" s="29">
        <v>7</v>
      </c>
      <c r="L54" s="29" t="s">
        <v>1777</v>
      </c>
      <c r="M54" s="8"/>
      <c r="N54" s="10" t="s">
        <v>19</v>
      </c>
      <c r="O54" s="2" t="str">
        <f t="shared" si="10"/>
        <v>'DfFPObj4type',</v>
      </c>
      <c r="P54" s="2" t="str">
        <f t="shared" si="15"/>
        <v xml:space="preserve">                </v>
      </c>
      <c r="Q54" s="2" t="str">
        <f t="shared" si="8"/>
        <v>'uint8',</v>
      </c>
      <c r="R54" s="2" t="str">
        <f t="shared" si="2"/>
        <v>0,</v>
      </c>
      <c r="S54" s="2"/>
      <c r="T54" s="2" t="str">
        <f t="shared" si="11"/>
        <v>[0, 7],</v>
      </c>
      <c r="U54" s="2" t="str">
        <f t="shared" si="16"/>
        <v xml:space="preserve">     </v>
      </c>
      <c r="V54" s="13" t="str">
        <f t="shared" si="12"/>
        <v>-,</v>
      </c>
      <c r="W54" s="2" t="str">
        <f t="shared" si="25"/>
        <v xml:space="preserve">       </v>
      </c>
      <c r="X54" s="5" t="str">
        <f t="shared" si="13"/>
        <v>' Type of Obj 0- Not object 1-Car 2-Wall 3-Truck 4-Bus 5-Person 6-Moto 7-Animals ';</v>
      </c>
      <c r="Z54" s="3">
        <v>0</v>
      </c>
      <c r="AA54" s="3">
        <v>3</v>
      </c>
      <c r="AB54" s="3">
        <v>2</v>
      </c>
    </row>
    <row r="55" spans="2:28" ht="13.35" customHeight="1" x14ac:dyDescent="0.3">
      <c r="B55" s="205"/>
      <c r="C55" s="67" t="str">
        <f t="shared" si="35"/>
        <v>DfFPObj4Orient</v>
      </c>
      <c r="D55" s="211" t="s">
        <v>1865</v>
      </c>
      <c r="E55" s="68" t="s">
        <v>1866</v>
      </c>
      <c r="F55" s="10" t="s">
        <v>1776</v>
      </c>
      <c r="G55" s="28">
        <v>1</v>
      </c>
      <c r="H55" s="28">
        <v>0</v>
      </c>
      <c r="I55" s="28"/>
      <c r="J55" s="29">
        <v>-180</v>
      </c>
      <c r="K55" s="29">
        <v>180</v>
      </c>
      <c r="L55" s="29" t="s">
        <v>1789</v>
      </c>
      <c r="M55" s="8"/>
      <c r="N55" s="10" t="s">
        <v>19</v>
      </c>
      <c r="O55" s="1" t="str">
        <f t="shared" si="10"/>
        <v>'DfFPObj4Orient',</v>
      </c>
      <c r="P55" s="1" t="str">
        <f t="shared" si="15"/>
        <v xml:space="preserve">              </v>
      </c>
      <c r="Q55" s="2" t="str">
        <f t="shared" si="8"/>
        <v>'single',</v>
      </c>
      <c r="R55" s="2" t="str">
        <f t="shared" si="2"/>
        <v>0,</v>
      </c>
      <c r="S55" s="2"/>
      <c r="T55" s="1" t="str">
        <f t="shared" si="11"/>
        <v>[-180, 180],</v>
      </c>
      <c r="U55" s="1" t="str">
        <f t="shared" si="16"/>
        <v/>
      </c>
      <c r="V55" s="13" t="str">
        <f t="shared" si="12"/>
        <v>deg,</v>
      </c>
      <c r="W55" s="2"/>
      <c r="X55" s="6" t="str">
        <f t="shared" si="13"/>
        <v>' Orientation ';</v>
      </c>
    </row>
    <row r="56" spans="2:28" ht="13.35" customHeight="1" x14ac:dyDescent="0.3">
      <c r="B56" s="205"/>
      <c r="C56" s="67" t="str">
        <f t="shared" si="35"/>
        <v>DfFPObj4DynamID</v>
      </c>
      <c r="D56" s="216" t="s">
        <v>1895</v>
      </c>
      <c r="E56" s="68" t="s">
        <v>1896</v>
      </c>
      <c r="F56" s="10" t="s">
        <v>1775</v>
      </c>
      <c r="G56" s="27">
        <v>1</v>
      </c>
      <c r="H56" s="217">
        <v>0</v>
      </c>
      <c r="I56" s="8"/>
      <c r="J56" s="29">
        <v>0</v>
      </c>
      <c r="K56" s="29">
        <v>40</v>
      </c>
      <c r="L56" s="29" t="s">
        <v>1777</v>
      </c>
      <c r="M56" s="8"/>
      <c r="N56" s="10" t="s">
        <v>19</v>
      </c>
      <c r="O56" s="1" t="str">
        <f t="shared" si="10"/>
        <v>'DfFPObj4DynamID',</v>
      </c>
      <c r="P56" s="1"/>
      <c r="Q56" s="2" t="str">
        <f t="shared" si="8"/>
        <v>'uint8',</v>
      </c>
      <c r="R56" s="2" t="str">
        <f t="shared" si="2"/>
        <v>0,</v>
      </c>
      <c r="S56" s="2"/>
      <c r="T56" s="1" t="str">
        <f t="shared" si="11"/>
        <v>[0, 40],</v>
      </c>
      <c r="U56" s="1"/>
      <c r="V56" s="13" t="str">
        <f t="shared" si="12"/>
        <v>-,</v>
      </c>
      <c r="W56" s="2"/>
      <c r="X56" s="6" t="str">
        <f t="shared" si="13"/>
        <v>' Dynamic ID ';</v>
      </c>
    </row>
    <row r="57" spans="2:28" ht="13.35" customHeight="1" x14ac:dyDescent="0.3">
      <c r="B57" s="205"/>
      <c r="C57" s="69" t="str">
        <f t="shared" si="35"/>
        <v>DfFPObj4Probabil</v>
      </c>
      <c r="D57" s="70" t="s">
        <v>714</v>
      </c>
      <c r="E57" s="71" t="s">
        <v>1186</v>
      </c>
      <c r="F57" s="10" t="s">
        <v>1775</v>
      </c>
      <c r="G57" s="28">
        <v>1</v>
      </c>
      <c r="H57" s="28">
        <v>0</v>
      </c>
      <c r="I57" s="28"/>
      <c r="J57" s="29">
        <v>0</v>
      </c>
      <c r="K57" s="29">
        <v>100</v>
      </c>
      <c r="L57" s="29" t="s">
        <v>1777</v>
      </c>
      <c r="M57" s="8"/>
      <c r="N57" s="10" t="s">
        <v>19</v>
      </c>
      <c r="O57" s="2" t="str">
        <f t="shared" si="10"/>
        <v>'DfFPObj4Probabil',</v>
      </c>
      <c r="P57" s="2" t="str">
        <f t="shared" si="15"/>
        <v xml:space="preserve">            </v>
      </c>
      <c r="Q57" s="2" t="str">
        <f t="shared" si="8"/>
        <v>'uint8',</v>
      </c>
      <c r="R57" s="2" t="str">
        <f t="shared" si="2"/>
        <v>0,</v>
      </c>
      <c r="S57" s="2"/>
      <c r="T57" s="2" t="str">
        <f t="shared" si="11"/>
        <v>[0, 100],</v>
      </c>
      <c r="U57" s="2" t="str">
        <f t="shared" si="16"/>
        <v xml:space="preserve">   </v>
      </c>
      <c r="V57" s="13" t="str">
        <f t="shared" si="12"/>
        <v>-,</v>
      </c>
      <c r="W57" s="2" t="str">
        <f t="shared" si="25"/>
        <v xml:space="preserve">       </v>
      </c>
      <c r="X57" s="5" t="str">
        <f t="shared" si="13"/>
        <v>' probability ';</v>
      </c>
      <c r="Z57" s="3">
        <v>70</v>
      </c>
      <c r="AA57" s="3">
        <v>100</v>
      </c>
      <c r="AB57" s="3">
        <v>5</v>
      </c>
    </row>
    <row r="58" spans="2:28" ht="13.35" customHeight="1" x14ac:dyDescent="0.3">
      <c r="B58" s="205"/>
      <c r="C58" s="64" t="str">
        <f>"DfFPObj5"&amp;D58</f>
        <v>DfFPObj5detect</v>
      </c>
      <c r="D58" s="65" t="s">
        <v>715</v>
      </c>
      <c r="E58" s="66" t="s">
        <v>719</v>
      </c>
      <c r="F58" s="10" t="s">
        <v>1775</v>
      </c>
      <c r="G58" s="28">
        <v>1</v>
      </c>
      <c r="H58" s="3">
        <v>0</v>
      </c>
      <c r="J58" s="29">
        <v>0</v>
      </c>
      <c r="K58" s="29">
        <v>1</v>
      </c>
      <c r="L58" s="29" t="s">
        <v>1777</v>
      </c>
      <c r="M58" s="8"/>
      <c r="N58" s="10" t="s">
        <v>19</v>
      </c>
      <c r="O58" s="2" t="str">
        <f t="shared" ref="O58:O101" si="36">"'"&amp;C58&amp;"'"&amp;","</f>
        <v>'DfFPObj5detect',</v>
      </c>
      <c r="P58" s="2" t="str">
        <f t="shared" si="15"/>
        <v xml:space="preserve">              </v>
      </c>
      <c r="Q58" s="2" t="str">
        <f t="shared" si="8"/>
        <v>'uint8',</v>
      </c>
      <c r="R58" s="2" t="str">
        <f t="shared" si="2"/>
        <v>0,</v>
      </c>
      <c r="S58" s="2"/>
      <c r="T58" s="2" t="str">
        <f t="shared" ref="T58:T101" si="37">"["&amp;J58&amp;", "&amp;LEFT(K58,7)&amp;"]"&amp;","</f>
        <v>[0, 1],</v>
      </c>
      <c r="U58" s="2" t="str">
        <f t="shared" si="16"/>
        <v xml:space="preserve">     </v>
      </c>
      <c r="V58" s="13" t="str">
        <f t="shared" ref="V58:V101" si="38">IF(L58="[]","''",(IF(L58="'-'","''",L58)))&amp;","</f>
        <v>-,</v>
      </c>
      <c r="W58" s="2" t="str">
        <f t="shared" si="25"/>
        <v xml:space="preserve">       </v>
      </c>
      <c r="X58" s="5" t="str">
        <f t="shared" ref="X58:X101" si="39">"'"&amp;IF(E58="[]","-"," "&amp;(CLEAN(E58))&amp;" ")&amp;"'"&amp;";"</f>
        <v>' Distant object in Left lane ';</v>
      </c>
    </row>
    <row r="59" spans="2:28" ht="13.35" customHeight="1" x14ac:dyDescent="0.3">
      <c r="B59" s="205"/>
      <c r="C59" s="67" t="str">
        <f t="shared" ref="C59:C68" si="40">"DfFPObj5"&amp;D59</f>
        <v>DfFPObj5Sx1</v>
      </c>
      <c r="D59" s="211" t="s">
        <v>1558</v>
      </c>
      <c r="E59" s="68" t="s">
        <v>1879</v>
      </c>
      <c r="F59" s="10" t="s">
        <v>1776</v>
      </c>
      <c r="G59" s="28">
        <v>0.1</v>
      </c>
      <c r="H59" s="3">
        <v>0</v>
      </c>
      <c r="J59" s="29">
        <v>0</v>
      </c>
      <c r="K59" s="29">
        <v>204</v>
      </c>
      <c r="L59" s="30" t="s">
        <v>1788</v>
      </c>
      <c r="M59" s="8"/>
      <c r="N59" s="10" t="s">
        <v>19</v>
      </c>
      <c r="O59" s="2" t="str">
        <f t="shared" si="36"/>
        <v>'DfFPObj5Sx1',</v>
      </c>
      <c r="P59" s="2" t="str">
        <f t="shared" si="15"/>
        <v xml:space="preserve">                 </v>
      </c>
      <c r="Q59" s="2" t="str">
        <f t="shared" si="8"/>
        <v>'single',</v>
      </c>
      <c r="R59" s="2" t="str">
        <f t="shared" si="2"/>
        <v>0,</v>
      </c>
      <c r="S59" s="2"/>
      <c r="T59" s="2" t="str">
        <f t="shared" si="37"/>
        <v>[0, 204],</v>
      </c>
      <c r="U59" s="2" t="str">
        <f t="shared" si="16"/>
        <v xml:space="preserve">   </v>
      </c>
      <c r="V59" s="13" t="str">
        <f t="shared" si="38"/>
        <v>m,</v>
      </c>
      <c r="W59" s="2" t="str">
        <f>REPT(" ", (7-LEN(V59)))</f>
        <v xml:space="preserve">     </v>
      </c>
      <c r="X59" s="5" t="str">
        <f t="shared" si="39"/>
        <v>' Long distance point1 (front) ';</v>
      </c>
    </row>
    <row r="60" spans="2:28" ht="13.35" customHeight="1" x14ac:dyDescent="0.3">
      <c r="B60" s="205"/>
      <c r="C60" s="67" t="str">
        <f t="shared" si="40"/>
        <v>DfFPObj5Sy1</v>
      </c>
      <c r="D60" s="211" t="s">
        <v>1559</v>
      </c>
      <c r="E60" s="68" t="s">
        <v>1880</v>
      </c>
      <c r="F60" s="10" t="s">
        <v>1776</v>
      </c>
      <c r="G60" s="28">
        <v>0.1</v>
      </c>
      <c r="H60" s="3">
        <v>0</v>
      </c>
      <c r="J60" s="29">
        <v>-102</v>
      </c>
      <c r="K60" s="29">
        <v>102</v>
      </c>
      <c r="L60" s="30" t="s">
        <v>1788</v>
      </c>
      <c r="M60" s="8"/>
      <c r="N60" s="10" t="s">
        <v>19</v>
      </c>
      <c r="O60" s="2" t="str">
        <f t="shared" si="36"/>
        <v>'DfFPObj5Sy1',</v>
      </c>
      <c r="P60" s="2" t="str">
        <f t="shared" si="15"/>
        <v xml:space="preserve">                 </v>
      </c>
      <c r="Q60" s="2" t="str">
        <f t="shared" si="8"/>
        <v>'single',</v>
      </c>
      <c r="R60" s="2" t="str">
        <f t="shared" si="2"/>
        <v>0,</v>
      </c>
      <c r="S60" s="2"/>
      <c r="T60" s="2" t="str">
        <f t="shared" si="37"/>
        <v>[-102, 102],</v>
      </c>
      <c r="U60" s="2" t="str">
        <f t="shared" si="16"/>
        <v/>
      </c>
      <c r="V60" s="13" t="str">
        <f t="shared" si="38"/>
        <v>m,</v>
      </c>
      <c r="W60" s="2" t="str">
        <f>REPT(" ", (7-LEN(V60)))</f>
        <v xml:space="preserve">     </v>
      </c>
      <c r="X60" s="5" t="str">
        <f t="shared" si="39"/>
        <v>' Lat distande point1 (front) ';</v>
      </c>
    </row>
    <row r="61" spans="2:28" ht="13.35" customHeight="1" x14ac:dyDescent="0.3">
      <c r="B61" s="205"/>
      <c r="C61" s="67" t="str">
        <f t="shared" si="40"/>
        <v>DfFPObj5Sx2</v>
      </c>
      <c r="D61" s="211" t="s">
        <v>1560</v>
      </c>
      <c r="E61" s="68" t="s">
        <v>1881</v>
      </c>
      <c r="F61" s="10" t="s">
        <v>1776</v>
      </c>
      <c r="G61" s="28">
        <v>0.1</v>
      </c>
      <c r="H61" s="3">
        <v>0</v>
      </c>
      <c r="J61" s="29">
        <v>0</v>
      </c>
      <c r="K61" s="29">
        <v>204</v>
      </c>
      <c r="L61" s="30" t="s">
        <v>1788</v>
      </c>
      <c r="M61" s="2"/>
      <c r="N61" s="10" t="s">
        <v>19</v>
      </c>
      <c r="O61" s="2" t="str">
        <f t="shared" si="36"/>
        <v>'DfFPObj5Sx2',</v>
      </c>
      <c r="P61" s="2" t="str">
        <f t="shared" si="15"/>
        <v xml:space="preserve">                 </v>
      </c>
      <c r="Q61" s="2" t="str">
        <f t="shared" si="8"/>
        <v>'single',</v>
      </c>
      <c r="R61" s="2" t="str">
        <f t="shared" si="2"/>
        <v>0,</v>
      </c>
      <c r="S61" s="2"/>
      <c r="T61" s="2" t="str">
        <f t="shared" si="37"/>
        <v>[0, 204],</v>
      </c>
      <c r="U61" s="2" t="str">
        <f t="shared" si="16"/>
        <v xml:space="preserve">   </v>
      </c>
      <c r="V61" s="13" t="str">
        <f t="shared" si="38"/>
        <v>m,</v>
      </c>
      <c r="W61" s="2" t="str">
        <f t="shared" si="25"/>
        <v xml:space="preserve">       </v>
      </c>
      <c r="X61" s="5" t="str">
        <f t="shared" si="39"/>
        <v>' Long distance point2 (rear) ';</v>
      </c>
    </row>
    <row r="62" spans="2:28" ht="13.35" customHeight="1" x14ac:dyDescent="0.3">
      <c r="B62" s="205"/>
      <c r="C62" s="67" t="str">
        <f t="shared" si="40"/>
        <v>DfFPObj5Sy2</v>
      </c>
      <c r="D62" s="211" t="s">
        <v>1561</v>
      </c>
      <c r="E62" s="68" t="s">
        <v>1882</v>
      </c>
      <c r="F62" s="10" t="s">
        <v>1776</v>
      </c>
      <c r="G62" s="28">
        <v>0.1</v>
      </c>
      <c r="H62" s="3">
        <v>0</v>
      </c>
      <c r="J62" s="29">
        <v>-102</v>
      </c>
      <c r="K62" s="29">
        <v>102</v>
      </c>
      <c r="L62" s="30" t="s">
        <v>1788</v>
      </c>
      <c r="M62" s="2"/>
      <c r="N62" s="10" t="s">
        <v>19</v>
      </c>
      <c r="O62" s="2" t="str">
        <f t="shared" si="36"/>
        <v>'DfFPObj5Sy2',</v>
      </c>
      <c r="P62" s="2" t="str">
        <f t="shared" si="15"/>
        <v xml:space="preserve">                 </v>
      </c>
      <c r="Q62" s="2" t="str">
        <f t="shared" si="8"/>
        <v>'single',</v>
      </c>
      <c r="R62" s="2" t="str">
        <f t="shared" si="2"/>
        <v>0,</v>
      </c>
      <c r="S62" s="2"/>
      <c r="T62" s="2" t="str">
        <f t="shared" si="37"/>
        <v>[-102, 102],</v>
      </c>
      <c r="U62" s="2" t="str">
        <f t="shared" si="16"/>
        <v/>
      </c>
      <c r="V62" s="13" t="str">
        <f t="shared" si="38"/>
        <v>m,</v>
      </c>
      <c r="W62" s="2" t="str">
        <f t="shared" si="25"/>
        <v xml:space="preserve">       </v>
      </c>
      <c r="X62" s="5" t="str">
        <f t="shared" si="39"/>
        <v>' Lat distande point2 (rear) ';</v>
      </c>
    </row>
    <row r="63" spans="2:28" ht="13.35" customHeight="1" x14ac:dyDescent="0.3">
      <c r="B63" s="205"/>
      <c r="C63" s="67" t="str">
        <f>"DfFPObj5"&amp;D63</f>
        <v>DfFPObj5Vx</v>
      </c>
      <c r="D63" s="211" t="s">
        <v>711</v>
      </c>
      <c r="E63" s="68" t="s">
        <v>1184</v>
      </c>
      <c r="F63" s="10" t="s">
        <v>1776</v>
      </c>
      <c r="G63" s="28">
        <v>0.1</v>
      </c>
      <c r="H63" s="3">
        <v>0</v>
      </c>
      <c r="J63" s="29">
        <v>0</v>
      </c>
      <c r="K63" s="29">
        <v>102</v>
      </c>
      <c r="L63" s="30" t="s">
        <v>2042</v>
      </c>
      <c r="M63" s="2"/>
      <c r="N63" s="10" t="s">
        <v>19</v>
      </c>
      <c r="O63" s="2" t="str">
        <f>"'"&amp;C63&amp;"'"&amp;","</f>
        <v>'DfFPObj5Vx',</v>
      </c>
      <c r="P63" s="2" t="str">
        <f>REPT(" ", (31-LEN(O63)))</f>
        <v xml:space="preserve">                  </v>
      </c>
      <c r="Q63" s="2" t="str">
        <f>"'"&amp;F63&amp;"',"</f>
        <v>'single',</v>
      </c>
      <c r="R63" s="2" t="str">
        <f t="shared" si="2"/>
        <v>0,</v>
      </c>
      <c r="S63" s="2"/>
      <c r="T63" s="2" t="str">
        <f>"["&amp;J63&amp;", "&amp;LEFT(K63,7)&amp;"]"&amp;","</f>
        <v>[0, 102],</v>
      </c>
      <c r="U63" s="2" t="str">
        <f>REPT(" ", (12-LEN(T63)))</f>
        <v xml:space="preserve">   </v>
      </c>
      <c r="V63" s="13" t="str">
        <f>IF(L63="[]","''",(IF(L63="'-'","''",L63)))&amp;","</f>
        <v>m/s,</v>
      </c>
      <c r="W63" s="2" t="str">
        <f>REPT(" ", (9-LEN(V63)))</f>
        <v xml:space="preserve">     </v>
      </c>
      <c r="X63" s="5" t="str">
        <f>"'"&amp;IF(E63="[]","-"," "&amp;(CLEAN(E63))&amp;" ")&amp;"'"&amp;";"</f>
        <v>' Long speed ';</v>
      </c>
    </row>
    <row r="64" spans="2:28" ht="13.35" customHeight="1" x14ac:dyDescent="0.3">
      <c r="B64" s="205"/>
      <c r="C64" s="67" t="str">
        <f>"DfFPObj5"&amp;D64</f>
        <v>DfFPObj5Vy</v>
      </c>
      <c r="D64" s="211" t="s">
        <v>712</v>
      </c>
      <c r="E64" s="68" t="s">
        <v>1185</v>
      </c>
      <c r="F64" s="10" t="s">
        <v>1776</v>
      </c>
      <c r="G64" s="28">
        <v>0.1</v>
      </c>
      <c r="H64" s="3">
        <v>0</v>
      </c>
      <c r="J64" s="29">
        <v>-12</v>
      </c>
      <c r="K64" s="29">
        <v>12</v>
      </c>
      <c r="L64" s="30" t="s">
        <v>2042</v>
      </c>
      <c r="M64" s="1"/>
      <c r="N64" s="10" t="s">
        <v>19</v>
      </c>
      <c r="O64" s="2" t="str">
        <f>"'"&amp;C64&amp;"'"&amp;","</f>
        <v>'DfFPObj5Vy',</v>
      </c>
      <c r="P64" s="2" t="str">
        <f>REPT(" ", (31-LEN(O64)))</f>
        <v xml:space="preserve">                  </v>
      </c>
      <c r="Q64" s="2" t="str">
        <f>"'"&amp;F64&amp;"',"</f>
        <v>'single',</v>
      </c>
      <c r="R64" s="2" t="str">
        <f t="shared" si="2"/>
        <v>0,</v>
      </c>
      <c r="S64" s="2"/>
      <c r="T64" s="2" t="str">
        <f>"["&amp;J64&amp;", "&amp;LEFT(K64,7)&amp;"]"&amp;","</f>
        <v>[-12, 12],</v>
      </c>
      <c r="U64" s="2" t="str">
        <f>REPT(" ", (12-LEN(T64)))</f>
        <v xml:space="preserve">  </v>
      </c>
      <c r="V64" s="13" t="str">
        <f>IF(L64="[]","''",(IF(L64="'-'","''",L64)))&amp;","</f>
        <v>m/s,</v>
      </c>
      <c r="W64" s="2" t="str">
        <f>REPT(" ", (9-LEN(V64)))</f>
        <v xml:space="preserve">     </v>
      </c>
      <c r="X64" s="5" t="str">
        <f>"'"&amp;IF(E64="[]","-"," "&amp;(CLEAN(E64))&amp;" ")&amp;"'"&amp;";"</f>
        <v>' Lat speed ';</v>
      </c>
    </row>
    <row r="65" spans="2:28" ht="13.35" customHeight="1" x14ac:dyDescent="0.3">
      <c r="B65" s="205"/>
      <c r="C65" s="67" t="str">
        <f>"DfFPObj5"&amp;D65</f>
        <v>DfFPObj5type</v>
      </c>
      <c r="D65" s="44" t="s">
        <v>713</v>
      </c>
      <c r="E65" s="212" t="s">
        <v>1867</v>
      </c>
      <c r="F65" s="10" t="s">
        <v>1775</v>
      </c>
      <c r="G65" s="28">
        <v>1</v>
      </c>
      <c r="H65" s="3">
        <v>0</v>
      </c>
      <c r="J65" s="29">
        <v>0</v>
      </c>
      <c r="K65" s="29">
        <v>7</v>
      </c>
      <c r="L65" s="29" t="s">
        <v>1777</v>
      </c>
      <c r="M65" s="2"/>
      <c r="N65" s="10" t="s">
        <v>19</v>
      </c>
      <c r="O65" s="2" t="str">
        <f>"'"&amp;C65&amp;"'"&amp;","</f>
        <v>'DfFPObj5type',</v>
      </c>
      <c r="P65" s="2" t="str">
        <f t="shared" si="15"/>
        <v xml:space="preserve">                </v>
      </c>
      <c r="Q65" s="2" t="str">
        <f t="shared" si="8"/>
        <v>'uint8',</v>
      </c>
      <c r="R65" s="2" t="str">
        <f t="shared" si="2"/>
        <v>0,</v>
      </c>
      <c r="S65" s="2"/>
      <c r="T65" s="2" t="str">
        <f t="shared" si="37"/>
        <v>[0, 7],</v>
      </c>
      <c r="U65" s="2" t="str">
        <f t="shared" si="16"/>
        <v xml:space="preserve">     </v>
      </c>
      <c r="V65" s="13" t="str">
        <f t="shared" si="38"/>
        <v>-,</v>
      </c>
      <c r="W65" s="2" t="str">
        <f t="shared" si="25"/>
        <v xml:space="preserve">       </v>
      </c>
      <c r="X65" s="5" t="str">
        <f t="shared" si="39"/>
        <v>' Type of Obj 0- Not object 1-Car 2-Wall 3-Truck 4-Bus 5-Person 6-Moto 7-Animals ';</v>
      </c>
    </row>
    <row r="66" spans="2:28" ht="13.35" customHeight="1" x14ac:dyDescent="0.3">
      <c r="B66" s="205"/>
      <c r="C66" s="67" t="str">
        <f>"DfFPObj5"&amp;D66</f>
        <v>DfFPObj5Orient</v>
      </c>
      <c r="D66" s="211" t="s">
        <v>1865</v>
      </c>
      <c r="E66" s="68" t="s">
        <v>1866</v>
      </c>
      <c r="F66" s="10" t="s">
        <v>1776</v>
      </c>
      <c r="G66" s="28">
        <v>1</v>
      </c>
      <c r="H66" s="28">
        <v>0</v>
      </c>
      <c r="I66" s="28"/>
      <c r="J66" s="29">
        <v>-180</v>
      </c>
      <c r="K66" s="29">
        <v>180</v>
      </c>
      <c r="L66" s="29" t="s">
        <v>1789</v>
      </c>
      <c r="M66" s="8"/>
      <c r="N66" s="10" t="s">
        <v>19</v>
      </c>
      <c r="O66" s="1" t="str">
        <f>"'"&amp;C66&amp;"'"&amp;","</f>
        <v>'DfFPObj5Orient',</v>
      </c>
      <c r="P66" s="1" t="str">
        <f t="shared" si="15"/>
        <v xml:space="preserve">              </v>
      </c>
      <c r="Q66" s="2" t="str">
        <f t="shared" si="8"/>
        <v>'single',</v>
      </c>
      <c r="R66" s="2" t="str">
        <f t="shared" si="2"/>
        <v>0,</v>
      </c>
      <c r="S66" s="2"/>
      <c r="T66" s="1" t="str">
        <f t="shared" si="37"/>
        <v>[-180, 180],</v>
      </c>
      <c r="U66" s="1" t="str">
        <f t="shared" si="16"/>
        <v/>
      </c>
      <c r="V66" s="13" t="str">
        <f t="shared" si="38"/>
        <v>deg,</v>
      </c>
      <c r="W66" s="2"/>
      <c r="X66" s="6" t="str">
        <f t="shared" si="39"/>
        <v>' Orientation ';</v>
      </c>
    </row>
    <row r="67" spans="2:28" ht="13.35" customHeight="1" x14ac:dyDescent="0.3">
      <c r="B67" s="205"/>
      <c r="C67" s="67" t="str">
        <f>"DfFPObj5"&amp;D67</f>
        <v>DfFPObj5DynamID</v>
      </c>
      <c r="D67" s="216" t="s">
        <v>1895</v>
      </c>
      <c r="E67" s="68" t="s">
        <v>1896</v>
      </c>
      <c r="F67" s="10" t="s">
        <v>1775</v>
      </c>
      <c r="G67" s="27">
        <v>1</v>
      </c>
      <c r="H67" s="217">
        <v>0</v>
      </c>
      <c r="I67" s="8"/>
      <c r="J67" s="29">
        <v>0</v>
      </c>
      <c r="K67" s="29">
        <v>40</v>
      </c>
      <c r="L67" s="29" t="s">
        <v>1777</v>
      </c>
      <c r="M67" s="8"/>
      <c r="N67" s="10" t="s">
        <v>19</v>
      </c>
      <c r="O67" s="1" t="str">
        <f t="shared" ref="O67" si="41">"'"&amp;C67&amp;"'"&amp;","</f>
        <v>'DfFPObj5DynamID',</v>
      </c>
      <c r="P67" s="1"/>
      <c r="Q67" s="2" t="str">
        <f t="shared" si="8"/>
        <v>'uint8',</v>
      </c>
      <c r="R67" s="2" t="str">
        <f t="shared" si="2"/>
        <v>0,</v>
      </c>
      <c r="S67" s="2"/>
      <c r="T67" s="1" t="str">
        <f t="shared" si="37"/>
        <v>[0, 40],</v>
      </c>
      <c r="U67" s="1"/>
      <c r="V67" s="13" t="str">
        <f t="shared" si="38"/>
        <v>-,</v>
      </c>
      <c r="W67" s="2"/>
      <c r="X67" s="6" t="str">
        <f t="shared" si="39"/>
        <v>' Dynamic ID ';</v>
      </c>
    </row>
    <row r="68" spans="2:28" ht="13.35" customHeight="1" x14ac:dyDescent="0.3">
      <c r="B68" s="205"/>
      <c r="C68" s="69" t="str">
        <f t="shared" si="40"/>
        <v>DfFPObj5Probabil</v>
      </c>
      <c r="D68" s="70" t="s">
        <v>714</v>
      </c>
      <c r="E68" s="71" t="s">
        <v>1186</v>
      </c>
      <c r="F68" s="10" t="s">
        <v>1775</v>
      </c>
      <c r="G68" s="28">
        <v>1</v>
      </c>
      <c r="H68" s="28">
        <v>0</v>
      </c>
      <c r="I68" s="28"/>
      <c r="J68" s="29">
        <v>0</v>
      </c>
      <c r="K68" s="29">
        <v>100</v>
      </c>
      <c r="L68" s="29" t="s">
        <v>1777</v>
      </c>
      <c r="M68" s="2"/>
      <c r="N68" s="10" t="s">
        <v>19</v>
      </c>
      <c r="O68" s="2" t="str">
        <f t="shared" si="36"/>
        <v>'DfFPObj5Probabil',</v>
      </c>
      <c r="P68" s="2" t="str">
        <f t="shared" si="15"/>
        <v xml:space="preserve">            </v>
      </c>
      <c r="Q68" s="2" t="str">
        <f t="shared" si="8"/>
        <v>'uint8',</v>
      </c>
      <c r="R68" s="2" t="str">
        <f t="shared" si="2"/>
        <v>0,</v>
      </c>
      <c r="S68" s="2"/>
      <c r="T68" s="2" t="str">
        <f t="shared" si="37"/>
        <v>[0, 100],</v>
      </c>
      <c r="U68" s="2" t="str">
        <f t="shared" si="16"/>
        <v xml:space="preserve">   </v>
      </c>
      <c r="V68" s="13" t="str">
        <f t="shared" si="38"/>
        <v>-,</v>
      </c>
      <c r="W68" s="2" t="str">
        <f t="shared" si="25"/>
        <v xml:space="preserve">       </v>
      </c>
      <c r="X68" s="5" t="str">
        <f t="shared" si="39"/>
        <v>' probability ';</v>
      </c>
    </row>
    <row r="69" spans="2:28" ht="13.35" customHeight="1" x14ac:dyDescent="0.3">
      <c r="B69" s="205"/>
      <c r="C69" s="64" t="str">
        <f>"DfFPObj6"&amp;D69</f>
        <v>DfFPObj6detect</v>
      </c>
      <c r="D69" s="65" t="s">
        <v>715</v>
      </c>
      <c r="E69" s="66" t="s">
        <v>721</v>
      </c>
      <c r="F69" s="10" t="s">
        <v>1775</v>
      </c>
      <c r="G69" s="28">
        <v>1</v>
      </c>
      <c r="H69" s="28">
        <v>0</v>
      </c>
      <c r="I69" s="28"/>
      <c r="J69" s="29">
        <v>0</v>
      </c>
      <c r="K69" s="29">
        <v>1</v>
      </c>
      <c r="L69" s="29" t="s">
        <v>1777</v>
      </c>
      <c r="M69" s="2"/>
      <c r="N69" s="10" t="s">
        <v>19</v>
      </c>
      <c r="O69" s="2" t="str">
        <f t="shared" si="36"/>
        <v>'DfFPObj6detect',</v>
      </c>
      <c r="P69" s="2" t="str">
        <f t="shared" si="15"/>
        <v xml:space="preserve">              </v>
      </c>
      <c r="Q69" s="2" t="str">
        <f t="shared" si="8"/>
        <v>'uint8',</v>
      </c>
      <c r="R69" s="2" t="str">
        <f t="shared" si="2"/>
        <v>0,</v>
      </c>
      <c r="S69" s="2"/>
      <c r="T69" s="2" t="str">
        <f t="shared" si="37"/>
        <v>[0, 1],</v>
      </c>
      <c r="U69" s="2" t="str">
        <f t="shared" si="16"/>
        <v xml:space="preserve">     </v>
      </c>
      <c r="V69" s="13" t="str">
        <f t="shared" si="38"/>
        <v>-,</v>
      </c>
      <c r="W69" s="2" t="str">
        <f t="shared" si="25"/>
        <v xml:space="preserve">       </v>
      </c>
      <c r="X69" s="5" t="str">
        <f t="shared" si="39"/>
        <v>' Distant object in Right lane ';</v>
      </c>
    </row>
    <row r="70" spans="2:28" ht="13.35" customHeight="1" x14ac:dyDescent="0.3">
      <c r="B70" s="205"/>
      <c r="C70" s="67" t="str">
        <f t="shared" ref="C70:C79" si="42">"DfFPObj6"&amp;D70</f>
        <v>DfFPObj6Sx1</v>
      </c>
      <c r="D70" s="211" t="s">
        <v>1558</v>
      </c>
      <c r="E70" s="68" t="s">
        <v>1879</v>
      </c>
      <c r="F70" s="10" t="s">
        <v>1776</v>
      </c>
      <c r="G70" s="28">
        <v>0.1</v>
      </c>
      <c r="H70" s="28">
        <v>0</v>
      </c>
      <c r="I70" s="28"/>
      <c r="J70" s="29">
        <v>0</v>
      </c>
      <c r="K70" s="29">
        <v>204</v>
      </c>
      <c r="L70" s="30" t="s">
        <v>1788</v>
      </c>
      <c r="M70" s="2"/>
      <c r="N70" s="10" t="s">
        <v>19</v>
      </c>
      <c r="O70" s="2" t="str">
        <f t="shared" si="36"/>
        <v>'DfFPObj6Sx1',</v>
      </c>
      <c r="P70" s="2" t="str">
        <f t="shared" si="15"/>
        <v xml:space="preserve">                 </v>
      </c>
      <c r="Q70" s="2" t="str">
        <f t="shared" si="8"/>
        <v>'single',</v>
      </c>
      <c r="R70" s="2" t="str">
        <f t="shared" si="2"/>
        <v>0,</v>
      </c>
      <c r="S70" s="2"/>
      <c r="T70" s="2" t="str">
        <f t="shared" si="37"/>
        <v>[0, 204],</v>
      </c>
      <c r="U70" s="2" t="str">
        <f t="shared" si="16"/>
        <v xml:space="preserve">   </v>
      </c>
      <c r="V70" s="13" t="str">
        <f t="shared" si="38"/>
        <v>m,</v>
      </c>
      <c r="W70" s="2" t="str">
        <f>REPT(" ", (7-LEN(V70)))</f>
        <v xml:space="preserve">     </v>
      </c>
      <c r="X70" s="5" t="str">
        <f t="shared" si="39"/>
        <v>' Long distance point1 (front) ';</v>
      </c>
    </row>
    <row r="71" spans="2:28" ht="13.35" customHeight="1" x14ac:dyDescent="0.3">
      <c r="B71" s="205"/>
      <c r="C71" s="67" t="str">
        <f t="shared" si="42"/>
        <v>DfFPObj6Sy1</v>
      </c>
      <c r="D71" s="211" t="s">
        <v>1559</v>
      </c>
      <c r="E71" s="68" t="s">
        <v>1880</v>
      </c>
      <c r="F71" s="10" t="s">
        <v>1776</v>
      </c>
      <c r="G71" s="28">
        <v>0.1</v>
      </c>
      <c r="H71" s="28">
        <v>0</v>
      </c>
      <c r="I71" s="28"/>
      <c r="J71" s="29">
        <v>-102</v>
      </c>
      <c r="K71" s="29">
        <v>102</v>
      </c>
      <c r="L71" s="30" t="s">
        <v>1788</v>
      </c>
      <c r="M71" s="2"/>
      <c r="N71" s="10" t="s">
        <v>19</v>
      </c>
      <c r="O71" s="2" t="str">
        <f t="shared" si="36"/>
        <v>'DfFPObj6Sy1',</v>
      </c>
      <c r="P71" s="2" t="str">
        <f t="shared" si="15"/>
        <v xml:space="preserve">                 </v>
      </c>
      <c r="Q71" s="2" t="str">
        <f t="shared" si="8"/>
        <v>'single',</v>
      </c>
      <c r="R71" s="2" t="str">
        <f t="shared" si="2"/>
        <v>0,</v>
      </c>
      <c r="S71" s="2"/>
      <c r="T71" s="2" t="str">
        <f t="shared" si="37"/>
        <v>[-102, 102],</v>
      </c>
      <c r="U71" s="2" t="str">
        <f t="shared" si="16"/>
        <v/>
      </c>
      <c r="V71" s="13" t="str">
        <f t="shared" si="38"/>
        <v>m,</v>
      </c>
      <c r="W71" s="2" t="str">
        <f>REPT(" ", (7-LEN(V71)))</f>
        <v xml:space="preserve">     </v>
      </c>
      <c r="X71" s="5" t="str">
        <f t="shared" si="39"/>
        <v>' Lat distande point1 (front) ';</v>
      </c>
    </row>
    <row r="72" spans="2:28" ht="13.35" customHeight="1" x14ac:dyDescent="0.3">
      <c r="B72" s="205"/>
      <c r="C72" s="67" t="str">
        <f t="shared" si="42"/>
        <v>DfFPObj6Sx2</v>
      </c>
      <c r="D72" s="211" t="s">
        <v>1560</v>
      </c>
      <c r="E72" s="68" t="s">
        <v>1881</v>
      </c>
      <c r="F72" s="10" t="s">
        <v>1776</v>
      </c>
      <c r="G72" s="28">
        <v>0.1</v>
      </c>
      <c r="H72" s="28">
        <v>0</v>
      </c>
      <c r="I72" s="28"/>
      <c r="J72" s="29">
        <v>0</v>
      </c>
      <c r="K72" s="29">
        <v>204</v>
      </c>
      <c r="L72" s="30" t="s">
        <v>1788</v>
      </c>
      <c r="M72" s="2"/>
      <c r="N72" s="10" t="s">
        <v>19</v>
      </c>
      <c r="O72" s="2" t="str">
        <f t="shared" si="36"/>
        <v>'DfFPObj6Sx2',</v>
      </c>
      <c r="P72" s="2" t="str">
        <f t="shared" si="15"/>
        <v xml:space="preserve">                 </v>
      </c>
      <c r="Q72" s="2" t="str">
        <f t="shared" si="8"/>
        <v>'single',</v>
      </c>
      <c r="R72" s="2" t="str">
        <f t="shared" si="2"/>
        <v>0,</v>
      </c>
      <c r="S72" s="2"/>
      <c r="T72" s="2" t="str">
        <f t="shared" si="37"/>
        <v>[0, 204],</v>
      </c>
      <c r="U72" s="2" t="str">
        <f t="shared" si="16"/>
        <v xml:space="preserve">   </v>
      </c>
      <c r="V72" s="13" t="str">
        <f t="shared" si="38"/>
        <v>m,</v>
      </c>
      <c r="W72" s="2" t="str">
        <f t="shared" si="25"/>
        <v xml:space="preserve">       </v>
      </c>
      <c r="X72" s="5" t="str">
        <f t="shared" si="39"/>
        <v>' Long distance point2 (rear) ';</v>
      </c>
    </row>
    <row r="73" spans="2:28" ht="13.35" customHeight="1" x14ac:dyDescent="0.3">
      <c r="B73" s="205"/>
      <c r="C73" s="67" t="str">
        <f t="shared" si="42"/>
        <v>DfFPObj6Sy2</v>
      </c>
      <c r="D73" s="211" t="s">
        <v>1561</v>
      </c>
      <c r="E73" s="68" t="s">
        <v>1882</v>
      </c>
      <c r="F73" s="10" t="s">
        <v>1776</v>
      </c>
      <c r="G73" s="28">
        <v>0.1</v>
      </c>
      <c r="H73" s="28">
        <v>0</v>
      </c>
      <c r="I73" s="28"/>
      <c r="J73" s="29">
        <v>-102</v>
      </c>
      <c r="K73" s="29">
        <v>102</v>
      </c>
      <c r="L73" s="30" t="s">
        <v>1788</v>
      </c>
      <c r="M73" s="2"/>
      <c r="N73" s="10" t="s">
        <v>19</v>
      </c>
      <c r="O73" s="2" t="str">
        <f t="shared" si="36"/>
        <v>'DfFPObj6Sy2',</v>
      </c>
      <c r="P73" s="2" t="str">
        <f t="shared" si="15"/>
        <v xml:space="preserve">                 </v>
      </c>
      <c r="Q73" s="2" t="str">
        <f t="shared" si="8"/>
        <v>'single',</v>
      </c>
      <c r="R73" s="2" t="str">
        <f t="shared" si="2"/>
        <v>0,</v>
      </c>
      <c r="S73" s="2"/>
      <c r="T73" s="2" t="str">
        <f t="shared" si="37"/>
        <v>[-102, 102],</v>
      </c>
      <c r="U73" s="2" t="str">
        <f t="shared" si="16"/>
        <v/>
      </c>
      <c r="V73" s="13" t="str">
        <f t="shared" si="38"/>
        <v>m,</v>
      </c>
      <c r="W73" s="2" t="str">
        <f t="shared" si="25"/>
        <v xml:space="preserve">       </v>
      </c>
      <c r="X73" s="5" t="str">
        <f t="shared" si="39"/>
        <v>' Lat distande point2 (rear) ';</v>
      </c>
    </row>
    <row r="74" spans="2:28" ht="13.35" customHeight="1" x14ac:dyDescent="0.3">
      <c r="B74" s="205"/>
      <c r="C74" s="67" t="str">
        <f>"DfFPObj6"&amp;D74</f>
        <v>DfFPObj6Vx</v>
      </c>
      <c r="D74" s="211" t="s">
        <v>711</v>
      </c>
      <c r="E74" s="68" t="s">
        <v>1184</v>
      </c>
      <c r="F74" s="10" t="s">
        <v>1776</v>
      </c>
      <c r="G74" s="28">
        <v>0.1</v>
      </c>
      <c r="H74" s="28">
        <v>0</v>
      </c>
      <c r="I74" s="28"/>
      <c r="J74" s="29">
        <v>0</v>
      </c>
      <c r="K74" s="29">
        <v>102</v>
      </c>
      <c r="L74" s="30" t="s">
        <v>2042</v>
      </c>
      <c r="M74" s="2"/>
      <c r="N74" s="10" t="s">
        <v>19</v>
      </c>
      <c r="O74" s="2" t="str">
        <f>"'"&amp;C74&amp;"'"&amp;","</f>
        <v>'DfFPObj6Vx',</v>
      </c>
      <c r="P74" s="2" t="str">
        <f>REPT(" ", (31-LEN(O74)))</f>
        <v xml:space="preserve">                  </v>
      </c>
      <c r="Q74" s="2" t="str">
        <f>"'"&amp;F74&amp;"',"</f>
        <v>'single',</v>
      </c>
      <c r="R74" s="2" t="str">
        <f t="shared" si="2"/>
        <v>0,</v>
      </c>
      <c r="S74" s="2"/>
      <c r="T74" s="2" t="str">
        <f>"["&amp;J74&amp;", "&amp;LEFT(K74,7)&amp;"]"&amp;","</f>
        <v>[0, 102],</v>
      </c>
      <c r="U74" s="2" t="str">
        <f>REPT(" ", (12-LEN(T74)))</f>
        <v xml:space="preserve">   </v>
      </c>
      <c r="V74" s="13" t="str">
        <f>IF(L74="[]","''",(IF(L74="'-'","''",L74)))&amp;","</f>
        <v>m/s,</v>
      </c>
      <c r="W74" s="2" t="str">
        <f>REPT(" ", (9-LEN(V74)))</f>
        <v xml:space="preserve">     </v>
      </c>
      <c r="X74" s="5" t="str">
        <f>"'"&amp;IF(E74="[]","-"," "&amp;(CLEAN(E74))&amp;" ")&amp;"'"&amp;";"</f>
        <v>' Long speed ';</v>
      </c>
    </row>
    <row r="75" spans="2:28" ht="13.35" customHeight="1" x14ac:dyDescent="0.3">
      <c r="B75" s="205"/>
      <c r="C75" s="67" t="str">
        <f>"DfFPObj6"&amp;D75</f>
        <v>DfFPObj6Vy</v>
      </c>
      <c r="D75" s="211" t="s">
        <v>712</v>
      </c>
      <c r="E75" s="68" t="s">
        <v>1185</v>
      </c>
      <c r="F75" s="10" t="s">
        <v>1776</v>
      </c>
      <c r="G75" s="28">
        <v>0.1</v>
      </c>
      <c r="H75" s="28">
        <v>0</v>
      </c>
      <c r="I75" s="28"/>
      <c r="J75" s="29">
        <v>-12</v>
      </c>
      <c r="K75" s="29">
        <v>12</v>
      </c>
      <c r="L75" s="30" t="s">
        <v>2042</v>
      </c>
      <c r="M75" s="2"/>
      <c r="N75" s="10" t="s">
        <v>19</v>
      </c>
      <c r="O75" s="2" t="str">
        <f>"'"&amp;C75&amp;"'"&amp;","</f>
        <v>'DfFPObj6Vy',</v>
      </c>
      <c r="P75" s="2" t="str">
        <f>REPT(" ", (31-LEN(O75)))</f>
        <v xml:space="preserve">                  </v>
      </c>
      <c r="Q75" s="2" t="str">
        <f>"'"&amp;F75&amp;"',"</f>
        <v>'single',</v>
      </c>
      <c r="R75" s="2" t="str">
        <f t="shared" si="2"/>
        <v>0,</v>
      </c>
      <c r="S75" s="2"/>
      <c r="T75" s="2" t="str">
        <f>"["&amp;J75&amp;", "&amp;LEFT(K75,7)&amp;"]"&amp;","</f>
        <v>[-12, 12],</v>
      </c>
      <c r="U75" s="2" t="str">
        <f>REPT(" ", (12-LEN(T75)))</f>
        <v xml:space="preserve">  </v>
      </c>
      <c r="V75" s="13" t="str">
        <f>IF(L75="[]","''",(IF(L75="'-'","''",L75)))&amp;","</f>
        <v>m/s,</v>
      </c>
      <c r="W75" s="2" t="str">
        <f>REPT(" ", (9-LEN(V75)))</f>
        <v xml:space="preserve">     </v>
      </c>
      <c r="X75" s="5" t="str">
        <f>"'"&amp;IF(E75="[]","-"," "&amp;(CLEAN(E75))&amp;" ")&amp;"'"&amp;";"</f>
        <v>' Lat speed ';</v>
      </c>
    </row>
    <row r="76" spans="2:28" ht="13.35" customHeight="1" x14ac:dyDescent="0.3">
      <c r="B76" s="205"/>
      <c r="C76" s="67" t="str">
        <f t="shared" si="42"/>
        <v>DfFPObj6type</v>
      </c>
      <c r="D76" s="44" t="s">
        <v>713</v>
      </c>
      <c r="E76" s="212" t="s">
        <v>1867</v>
      </c>
      <c r="F76" s="10" t="s">
        <v>1775</v>
      </c>
      <c r="G76" s="28">
        <v>1</v>
      </c>
      <c r="H76" s="28">
        <v>0</v>
      </c>
      <c r="I76" s="28"/>
      <c r="J76" s="29">
        <v>0</v>
      </c>
      <c r="K76" s="29">
        <v>7</v>
      </c>
      <c r="L76" s="29" t="s">
        <v>1777</v>
      </c>
      <c r="M76" s="2"/>
      <c r="N76" s="10" t="s">
        <v>19</v>
      </c>
      <c r="O76" s="2" t="str">
        <f t="shared" si="36"/>
        <v>'DfFPObj6type',</v>
      </c>
      <c r="P76" s="2" t="str">
        <f t="shared" si="15"/>
        <v xml:space="preserve">                </v>
      </c>
      <c r="Q76" s="2" t="str">
        <f t="shared" si="8"/>
        <v>'uint8',</v>
      </c>
      <c r="R76" s="2" t="str">
        <f t="shared" si="2"/>
        <v>0,</v>
      </c>
      <c r="S76" s="2"/>
      <c r="T76" s="2" t="str">
        <f t="shared" si="37"/>
        <v>[0, 7],</v>
      </c>
      <c r="U76" s="2" t="str">
        <f t="shared" si="16"/>
        <v xml:space="preserve">     </v>
      </c>
      <c r="V76" s="13" t="str">
        <f t="shared" si="38"/>
        <v>-,</v>
      </c>
      <c r="W76" s="2" t="str">
        <f t="shared" si="25"/>
        <v xml:space="preserve">       </v>
      </c>
      <c r="X76" s="5" t="str">
        <f t="shared" si="39"/>
        <v>' Type of Obj 0- Not object 1-Car 2-Wall 3-Truck 4-Bus 5-Person 6-Moto 7-Animals ';</v>
      </c>
    </row>
    <row r="77" spans="2:28" ht="13.35" customHeight="1" x14ac:dyDescent="0.3">
      <c r="B77" s="205"/>
      <c r="C77" s="67" t="str">
        <f t="shared" si="42"/>
        <v>DfFPObj6Orient</v>
      </c>
      <c r="D77" s="211" t="s">
        <v>1865</v>
      </c>
      <c r="E77" s="68" t="s">
        <v>1866</v>
      </c>
      <c r="F77" s="10" t="s">
        <v>1776</v>
      </c>
      <c r="G77" s="28">
        <v>1</v>
      </c>
      <c r="H77" s="28">
        <v>0</v>
      </c>
      <c r="I77" s="28"/>
      <c r="J77" s="29">
        <v>-180</v>
      </c>
      <c r="K77" s="29">
        <v>180</v>
      </c>
      <c r="L77" s="29" t="s">
        <v>1789</v>
      </c>
      <c r="M77" s="8"/>
      <c r="N77" s="10" t="s">
        <v>19</v>
      </c>
      <c r="O77" s="1" t="str">
        <f t="shared" ref="O77:O78" si="43">"'"&amp;C77&amp;"'"&amp;","</f>
        <v>'DfFPObj6Orient',</v>
      </c>
      <c r="P77" s="1" t="str">
        <f t="shared" ref="P77" si="44">REPT(" ", (31-LEN(O77)))</f>
        <v xml:space="preserve">              </v>
      </c>
      <c r="Q77" s="2" t="str">
        <f t="shared" ref="Q77:Q78" si="45">"'"&amp;F77&amp;"',"</f>
        <v>'single',</v>
      </c>
      <c r="R77" s="2" t="str">
        <f t="shared" si="2"/>
        <v>0,</v>
      </c>
      <c r="S77" s="2"/>
      <c r="T77" s="1" t="str">
        <f t="shared" ref="T77:T78" si="46">"["&amp;J77&amp;", "&amp;LEFT(K77,7)&amp;"]"&amp;","</f>
        <v>[-180, 180],</v>
      </c>
      <c r="U77" s="1" t="str">
        <f t="shared" ref="U77" si="47">REPT(" ", (12-LEN(T77)))</f>
        <v/>
      </c>
      <c r="V77" s="13" t="str">
        <f t="shared" ref="V77:V78" si="48">IF(L77="[]","''",(IF(L77="'-'","''",L77)))&amp;","</f>
        <v>deg,</v>
      </c>
      <c r="W77" s="2"/>
      <c r="X77" s="6" t="str">
        <f t="shared" ref="X77:X78" si="49">"'"&amp;IF(E77="[]","-"," "&amp;(CLEAN(E77))&amp;" ")&amp;"'"&amp;";"</f>
        <v>' Orientation ';</v>
      </c>
    </row>
    <row r="78" spans="2:28" ht="13.35" customHeight="1" x14ac:dyDescent="0.3">
      <c r="B78" s="205"/>
      <c r="C78" s="67" t="str">
        <f t="shared" si="42"/>
        <v>DfFPObj6DynamID</v>
      </c>
      <c r="D78" s="216" t="s">
        <v>1895</v>
      </c>
      <c r="E78" s="68" t="s">
        <v>1896</v>
      </c>
      <c r="F78" s="10" t="s">
        <v>1775</v>
      </c>
      <c r="G78" s="27">
        <v>1</v>
      </c>
      <c r="H78" s="217">
        <v>0</v>
      </c>
      <c r="I78" s="8"/>
      <c r="J78" s="29">
        <v>0</v>
      </c>
      <c r="K78" s="29">
        <v>40</v>
      </c>
      <c r="L78" s="29" t="s">
        <v>1777</v>
      </c>
      <c r="M78" s="8"/>
      <c r="N78" s="10" t="s">
        <v>19</v>
      </c>
      <c r="O78" s="1" t="str">
        <f t="shared" si="43"/>
        <v>'DfFPObj6DynamID',</v>
      </c>
      <c r="P78" s="1"/>
      <c r="Q78" s="2" t="str">
        <f t="shared" si="45"/>
        <v>'uint8',</v>
      </c>
      <c r="R78" s="2" t="str">
        <f t="shared" si="2"/>
        <v>0,</v>
      </c>
      <c r="S78" s="2"/>
      <c r="T78" s="1" t="str">
        <f t="shared" si="46"/>
        <v>[0, 40],</v>
      </c>
      <c r="U78" s="1"/>
      <c r="V78" s="13" t="str">
        <f t="shared" si="48"/>
        <v>-,</v>
      </c>
      <c r="W78" s="2"/>
      <c r="X78" s="6" t="str">
        <f t="shared" si="49"/>
        <v>' Dynamic ID ';</v>
      </c>
    </row>
    <row r="79" spans="2:28" ht="13.35" customHeight="1" x14ac:dyDescent="0.3">
      <c r="B79" s="205"/>
      <c r="C79" s="69" t="str">
        <f t="shared" si="42"/>
        <v>DfFPObj6Probabil</v>
      </c>
      <c r="D79" s="70" t="s">
        <v>714</v>
      </c>
      <c r="E79" s="71" t="s">
        <v>1186</v>
      </c>
      <c r="F79" s="10" t="s">
        <v>1775</v>
      </c>
      <c r="G79" s="28">
        <v>1</v>
      </c>
      <c r="H79" s="28">
        <v>0</v>
      </c>
      <c r="I79" s="28"/>
      <c r="J79" s="29">
        <v>0</v>
      </c>
      <c r="K79" s="29">
        <v>100</v>
      </c>
      <c r="L79" s="29" t="s">
        <v>1777</v>
      </c>
      <c r="M79" s="2"/>
      <c r="N79" s="10" t="s">
        <v>19</v>
      </c>
      <c r="O79" s="2" t="str">
        <f t="shared" si="36"/>
        <v>'DfFPObj6Probabil',</v>
      </c>
      <c r="P79" s="2" t="str">
        <f t="shared" si="15"/>
        <v xml:space="preserve">            </v>
      </c>
      <c r="Q79" s="2" t="str">
        <f t="shared" si="8"/>
        <v>'uint8',</v>
      </c>
      <c r="R79" s="2" t="str">
        <f t="shared" si="2"/>
        <v>0,</v>
      </c>
      <c r="S79" s="2"/>
      <c r="T79" s="2" t="str">
        <f t="shared" si="37"/>
        <v>[0, 100],</v>
      </c>
      <c r="U79" s="2" t="str">
        <f t="shared" si="16"/>
        <v xml:space="preserve">   </v>
      </c>
      <c r="V79" s="13" t="str">
        <f t="shared" si="38"/>
        <v>-,</v>
      </c>
      <c r="W79" s="2" t="str">
        <f t="shared" si="25"/>
        <v xml:space="preserve">       </v>
      </c>
      <c r="X79" s="5" t="str">
        <f t="shared" si="39"/>
        <v>' probability ';</v>
      </c>
    </row>
    <row r="80" spans="2:28" ht="13.35" customHeight="1" x14ac:dyDescent="0.3">
      <c r="B80" s="206" t="s">
        <v>1483</v>
      </c>
      <c r="C80" s="64" t="str">
        <f>"DfFPObj7"&amp;D80</f>
        <v>DfFPObj7detect</v>
      </c>
      <c r="D80" s="65" t="s">
        <v>715</v>
      </c>
      <c r="E80" s="66" t="s">
        <v>722</v>
      </c>
      <c r="F80" s="10" t="s">
        <v>1775</v>
      </c>
      <c r="G80" s="28">
        <v>1</v>
      </c>
      <c r="H80" s="28">
        <v>0</v>
      </c>
      <c r="I80" s="28"/>
      <c r="J80" s="29">
        <v>0</v>
      </c>
      <c r="K80" s="29">
        <v>1</v>
      </c>
      <c r="L80" s="29" t="s">
        <v>1777</v>
      </c>
      <c r="M80" s="2"/>
      <c r="N80" s="10" t="s">
        <v>19</v>
      </c>
      <c r="O80" s="2" t="str">
        <f t="shared" si="36"/>
        <v>'DfFPObj7detect',</v>
      </c>
      <c r="P80" s="2" t="str">
        <f t="shared" si="15"/>
        <v xml:space="preserve">              </v>
      </c>
      <c r="Q80" s="2" t="str">
        <f t="shared" si="8"/>
        <v>'uint8',</v>
      </c>
      <c r="R80" s="2" t="str">
        <f t="shared" si="2"/>
        <v>0,</v>
      </c>
      <c r="S80" s="2"/>
      <c r="T80" s="2" t="str">
        <f t="shared" si="37"/>
        <v>[0, 1],</v>
      </c>
      <c r="U80" s="2" t="str">
        <f t="shared" si="16"/>
        <v xml:space="preserve">     </v>
      </c>
      <c r="V80" s="13" t="str">
        <f t="shared" si="38"/>
        <v>-,</v>
      </c>
      <c r="W80" s="2" t="str">
        <f t="shared" si="25"/>
        <v xml:space="preserve">       </v>
      </c>
      <c r="X80" s="5" t="str">
        <f t="shared" si="39"/>
        <v>' Oncoming object left near ';</v>
      </c>
      <c r="Z80" s="3">
        <v>0</v>
      </c>
      <c r="AA80" s="3">
        <v>1</v>
      </c>
      <c r="AB80" s="3">
        <v>1</v>
      </c>
    </row>
    <row r="81" spans="2:28" ht="13.35" customHeight="1" x14ac:dyDescent="0.3">
      <c r="B81" s="206"/>
      <c r="C81" s="67" t="str">
        <f t="shared" ref="C81:C90" si="50">"DfFPObj7"&amp;D81</f>
        <v>DfFPObj7Sx1</v>
      </c>
      <c r="D81" s="214" t="s">
        <v>1558</v>
      </c>
      <c r="E81" s="68" t="s">
        <v>1875</v>
      </c>
      <c r="F81" s="10" t="s">
        <v>1776</v>
      </c>
      <c r="G81" s="28">
        <v>0.1</v>
      </c>
      <c r="H81" s="28">
        <v>0</v>
      </c>
      <c r="I81" s="28"/>
      <c r="J81" s="29">
        <v>0</v>
      </c>
      <c r="K81" s="29">
        <v>204</v>
      </c>
      <c r="L81" s="30" t="s">
        <v>1788</v>
      </c>
      <c r="M81" s="2"/>
      <c r="N81" s="10" t="s">
        <v>19</v>
      </c>
      <c r="O81" s="2" t="str">
        <f t="shared" si="36"/>
        <v>'DfFPObj7Sx1',</v>
      </c>
      <c r="P81" s="2" t="str">
        <f t="shared" si="15"/>
        <v xml:space="preserve">                 </v>
      </c>
      <c r="Q81" s="2" t="str">
        <f t="shared" si="8"/>
        <v>'single',</v>
      </c>
      <c r="R81" s="2" t="str">
        <f t="shared" si="2"/>
        <v>0,</v>
      </c>
      <c r="S81" s="2"/>
      <c r="T81" s="2" t="str">
        <f t="shared" si="37"/>
        <v>[0, 204],</v>
      </c>
      <c r="U81" s="2" t="str">
        <f t="shared" si="16"/>
        <v xml:space="preserve">   </v>
      </c>
      <c r="V81" s="13" t="str">
        <f t="shared" si="38"/>
        <v>m,</v>
      </c>
      <c r="W81" s="2" t="str">
        <f>REPT(" ", (7-LEN(V81)))</f>
        <v xml:space="preserve">     </v>
      </c>
      <c r="X81" s="5" t="str">
        <f t="shared" si="39"/>
        <v>' Long distance to left point ';</v>
      </c>
      <c r="Z81" s="3">
        <v>0</v>
      </c>
      <c r="AA81" s="3">
        <v>204</v>
      </c>
      <c r="AB81" s="3">
        <v>11</v>
      </c>
    </row>
    <row r="82" spans="2:28" ht="13.35" customHeight="1" x14ac:dyDescent="0.3">
      <c r="B82" s="206"/>
      <c r="C82" s="67" t="str">
        <f t="shared" si="50"/>
        <v>DfFPObj7Sy1</v>
      </c>
      <c r="D82" s="214" t="s">
        <v>1559</v>
      </c>
      <c r="E82" s="68" t="s">
        <v>1876</v>
      </c>
      <c r="F82" s="10" t="s">
        <v>1776</v>
      </c>
      <c r="G82" s="28">
        <v>0.1</v>
      </c>
      <c r="H82" s="28">
        <v>0</v>
      </c>
      <c r="I82" s="28"/>
      <c r="J82" s="29">
        <v>-102</v>
      </c>
      <c r="K82" s="29">
        <v>102</v>
      </c>
      <c r="L82" s="30" t="s">
        <v>1788</v>
      </c>
      <c r="M82" s="2"/>
      <c r="N82" s="10" t="s">
        <v>19</v>
      </c>
      <c r="O82" s="2" t="str">
        <f t="shared" si="36"/>
        <v>'DfFPObj7Sy1',</v>
      </c>
      <c r="P82" s="2" t="str">
        <f t="shared" si="15"/>
        <v xml:space="preserve">                 </v>
      </c>
      <c r="Q82" s="2" t="str">
        <f t="shared" si="8"/>
        <v>'single',</v>
      </c>
      <c r="R82" s="2" t="str">
        <f t="shared" si="2"/>
        <v>0,</v>
      </c>
      <c r="S82" s="2"/>
      <c r="T82" s="2" t="str">
        <f t="shared" si="37"/>
        <v>[-102, 102],</v>
      </c>
      <c r="U82" s="2" t="str">
        <f t="shared" si="16"/>
        <v/>
      </c>
      <c r="V82" s="13" t="str">
        <f t="shared" si="38"/>
        <v>m,</v>
      </c>
      <c r="W82" s="2" t="str">
        <f>REPT(" ", (7-LEN(V82)))</f>
        <v xml:space="preserve">     </v>
      </c>
      <c r="X82" s="5" t="str">
        <f t="shared" si="39"/>
        <v>' Lat distance to left point ';</v>
      </c>
      <c r="Z82" s="3">
        <v>-25</v>
      </c>
      <c r="AA82" s="3">
        <v>25</v>
      </c>
      <c r="AB82" s="3">
        <v>9</v>
      </c>
    </row>
    <row r="83" spans="2:28" ht="13.35" customHeight="1" x14ac:dyDescent="0.3">
      <c r="B83" s="206"/>
      <c r="C83" s="67" t="str">
        <f t="shared" si="50"/>
        <v>DfFPObj7Sx2</v>
      </c>
      <c r="D83" s="211" t="s">
        <v>1560</v>
      </c>
      <c r="E83" s="68" t="s">
        <v>1878</v>
      </c>
      <c r="F83" s="10" t="s">
        <v>1776</v>
      </c>
      <c r="G83" s="28">
        <v>0.1</v>
      </c>
      <c r="H83" s="28">
        <v>0</v>
      </c>
      <c r="I83" s="28"/>
      <c r="J83" s="29">
        <v>0</v>
      </c>
      <c r="K83" s="29">
        <v>204</v>
      </c>
      <c r="L83" s="30" t="s">
        <v>1788</v>
      </c>
      <c r="M83" s="2"/>
      <c r="N83" s="10" t="s">
        <v>19</v>
      </c>
      <c r="O83" s="2" t="str">
        <f t="shared" ref="O83:O84" si="51">"'"&amp;C83&amp;"'"&amp;","</f>
        <v>'DfFPObj7Sx2',</v>
      </c>
      <c r="P83" s="2" t="str">
        <f t="shared" ref="P83:P84" si="52">REPT(" ", (31-LEN(O83)))</f>
        <v xml:space="preserve">                 </v>
      </c>
      <c r="Q83" s="2" t="str">
        <f t="shared" ref="Q83:Q214" si="53">"'"&amp;F83&amp;"',"</f>
        <v>'single',</v>
      </c>
      <c r="R83" s="2" t="str">
        <f t="shared" ref="R83:R231" si="54">"0,"</f>
        <v>0,</v>
      </c>
      <c r="S83" s="2"/>
      <c r="T83" s="2" t="str">
        <f t="shared" ref="T83:T84" si="55">"["&amp;J83&amp;", "&amp;LEFT(K83,7)&amp;"]"&amp;","</f>
        <v>[0, 204],</v>
      </c>
      <c r="U83" s="2" t="str">
        <f t="shared" ref="U83:U84" si="56">REPT(" ", (12-LEN(T83)))</f>
        <v xml:space="preserve">   </v>
      </c>
      <c r="V83" s="13" t="str">
        <f t="shared" ref="V83:V84" si="57">IF(L83="[]","''",(IF(L83="'-'","''",L83)))&amp;","</f>
        <v>m,</v>
      </c>
      <c r="W83" s="2" t="str">
        <f t="shared" ref="W83:W84" si="58">REPT(" ", (9-LEN(V83)))</f>
        <v xml:space="preserve">       </v>
      </c>
      <c r="X83" s="5" t="str">
        <f t="shared" ref="X83:X84" si="59">"'"&amp;IF(E83="[]","-"," "&amp;(CLEAN(E83))&amp;" ")&amp;"'"&amp;";"</f>
        <v>' Long distance to right point ';</v>
      </c>
    </row>
    <row r="84" spans="2:28" ht="13.35" customHeight="1" x14ac:dyDescent="0.3">
      <c r="B84" s="206"/>
      <c r="C84" s="67" t="str">
        <f t="shared" si="50"/>
        <v>DfFPObj7Sy2</v>
      </c>
      <c r="D84" s="211" t="s">
        <v>1561</v>
      </c>
      <c r="E84" s="68" t="s">
        <v>1877</v>
      </c>
      <c r="F84" s="10" t="s">
        <v>1776</v>
      </c>
      <c r="G84" s="28">
        <v>0.1</v>
      </c>
      <c r="H84" s="28">
        <v>0</v>
      </c>
      <c r="I84" s="28"/>
      <c r="J84" s="29">
        <v>-102</v>
      </c>
      <c r="K84" s="29">
        <v>102</v>
      </c>
      <c r="L84" s="30" t="s">
        <v>1788</v>
      </c>
      <c r="M84" s="2"/>
      <c r="N84" s="10" t="s">
        <v>19</v>
      </c>
      <c r="O84" s="2" t="str">
        <f t="shared" si="51"/>
        <v>'DfFPObj7Sy2',</v>
      </c>
      <c r="P84" s="2" t="str">
        <f t="shared" si="52"/>
        <v xml:space="preserve">                 </v>
      </c>
      <c r="Q84" s="2" t="str">
        <f t="shared" si="53"/>
        <v>'single',</v>
      </c>
      <c r="R84" s="2" t="str">
        <f t="shared" si="54"/>
        <v>0,</v>
      </c>
      <c r="S84" s="2"/>
      <c r="T84" s="2" t="str">
        <f t="shared" si="55"/>
        <v>[-102, 102],</v>
      </c>
      <c r="U84" s="2" t="str">
        <f t="shared" si="56"/>
        <v/>
      </c>
      <c r="V84" s="13" t="str">
        <f t="shared" si="57"/>
        <v>m,</v>
      </c>
      <c r="W84" s="2" t="str">
        <f t="shared" si="58"/>
        <v xml:space="preserve">       </v>
      </c>
      <c r="X84" s="5" t="str">
        <f t="shared" si="59"/>
        <v>' Lat distance to right point ';</v>
      </c>
    </row>
    <row r="85" spans="2:28" ht="13.35" customHeight="1" x14ac:dyDescent="0.3">
      <c r="B85" s="206"/>
      <c r="C85" s="67" t="str">
        <f>"DfFPObj7"&amp;D85</f>
        <v>DfFPObj7Vx</v>
      </c>
      <c r="D85" s="44" t="s">
        <v>711</v>
      </c>
      <c r="E85" s="68" t="s">
        <v>1184</v>
      </c>
      <c r="F85" s="10" t="s">
        <v>1776</v>
      </c>
      <c r="G85" s="28">
        <v>0.1</v>
      </c>
      <c r="H85" s="28">
        <v>0</v>
      </c>
      <c r="I85" s="28"/>
      <c r="J85" s="29">
        <v>-102</v>
      </c>
      <c r="K85" s="29">
        <v>10</v>
      </c>
      <c r="L85" s="30" t="s">
        <v>2042</v>
      </c>
      <c r="M85" s="2"/>
      <c r="N85" s="10" t="s">
        <v>19</v>
      </c>
      <c r="O85" s="2" t="str">
        <f>"'"&amp;C85&amp;"'"&amp;","</f>
        <v>'DfFPObj7Vx',</v>
      </c>
      <c r="P85" s="2" t="str">
        <f>REPT(" ", (31-LEN(O85)))</f>
        <v xml:space="preserve">                  </v>
      </c>
      <c r="Q85" s="2" t="str">
        <f>"'"&amp;F85&amp;"',"</f>
        <v>'single',</v>
      </c>
      <c r="R85" s="2" t="str">
        <f t="shared" si="54"/>
        <v>0,</v>
      </c>
      <c r="S85" s="2"/>
      <c r="T85" s="2" t="str">
        <f>"["&amp;J85&amp;", "&amp;LEFT(K85,7)&amp;"]"&amp;","</f>
        <v>[-102, 10],</v>
      </c>
      <c r="U85" s="2" t="str">
        <f>REPT(" ", (12-LEN(T85)))</f>
        <v xml:space="preserve"> </v>
      </c>
      <c r="V85" s="13" t="str">
        <f>IF(L85="[]","''",(IF(L85="'-'","''",L85)))&amp;","</f>
        <v>m/s,</v>
      </c>
      <c r="W85" s="2" t="str">
        <f>REPT(" ", (9-LEN(V85)))</f>
        <v xml:space="preserve">     </v>
      </c>
      <c r="X85" s="5" t="str">
        <f>"'"&amp;IF(E85="[]","-"," "&amp;(CLEAN(E85))&amp;" ")&amp;"'"&amp;";"</f>
        <v>' Long speed ';</v>
      </c>
      <c r="Z85" s="3">
        <v>-30</v>
      </c>
      <c r="AA85" s="3">
        <v>0</v>
      </c>
      <c r="AB85" s="3">
        <v>9</v>
      </c>
    </row>
    <row r="86" spans="2:28" ht="13.35" customHeight="1" x14ac:dyDescent="0.3">
      <c r="B86" s="206"/>
      <c r="C86" s="67" t="str">
        <f>"DfFPObj7"&amp;D86</f>
        <v>DfFPObj7Vy</v>
      </c>
      <c r="D86" s="44" t="s">
        <v>712</v>
      </c>
      <c r="E86" s="68" t="s">
        <v>1185</v>
      </c>
      <c r="F86" s="10" t="s">
        <v>1776</v>
      </c>
      <c r="G86" s="28">
        <v>0.1</v>
      </c>
      <c r="H86" s="28">
        <v>0</v>
      </c>
      <c r="I86" s="28"/>
      <c r="J86" s="29">
        <v>-20</v>
      </c>
      <c r="K86" s="29">
        <v>20</v>
      </c>
      <c r="L86" s="30" t="s">
        <v>2042</v>
      </c>
      <c r="M86" s="2"/>
      <c r="N86" s="10" t="s">
        <v>19</v>
      </c>
      <c r="O86" s="2" t="str">
        <f>"'"&amp;C86&amp;"'"&amp;","</f>
        <v>'DfFPObj7Vy',</v>
      </c>
      <c r="P86" s="2" t="str">
        <f>REPT(" ", (31-LEN(O86)))</f>
        <v xml:space="preserve">                  </v>
      </c>
      <c r="Q86" s="2" t="str">
        <f>"'"&amp;F86&amp;"',"</f>
        <v>'single',</v>
      </c>
      <c r="R86" s="2" t="str">
        <f t="shared" si="54"/>
        <v>0,</v>
      </c>
      <c r="S86" s="2"/>
      <c r="T86" s="2" t="str">
        <f>"["&amp;J86&amp;", "&amp;LEFT(K86,7)&amp;"]"&amp;","</f>
        <v>[-20, 20],</v>
      </c>
      <c r="U86" s="2" t="str">
        <f>REPT(" ", (12-LEN(T86)))</f>
        <v xml:space="preserve">  </v>
      </c>
      <c r="V86" s="13" t="str">
        <f>IF(L86="[]","''",(IF(L86="'-'","''",L86)))&amp;","</f>
        <v>m/s,</v>
      </c>
      <c r="W86" s="2" t="str">
        <f>REPT(" ", (9-LEN(V86)))</f>
        <v xml:space="preserve">     </v>
      </c>
      <c r="X86" s="5" t="str">
        <f>"'"&amp;IF(E86="[]","-"," "&amp;(CLEAN(E86))&amp;" ")&amp;"'"&amp;";"</f>
        <v>' Lat speed ';</v>
      </c>
      <c r="Z86" s="3">
        <v>-12</v>
      </c>
      <c r="AA86" s="3">
        <v>12</v>
      </c>
      <c r="AB86" s="3">
        <v>8</v>
      </c>
    </row>
    <row r="87" spans="2:28" ht="13.35" customHeight="1" x14ac:dyDescent="0.3">
      <c r="B87" s="206"/>
      <c r="C87" s="67" t="str">
        <f t="shared" si="50"/>
        <v>DfFPObj7type</v>
      </c>
      <c r="D87" s="44" t="s">
        <v>713</v>
      </c>
      <c r="E87" s="212" t="s">
        <v>1867</v>
      </c>
      <c r="F87" s="10" t="s">
        <v>1775</v>
      </c>
      <c r="G87" s="28">
        <v>1</v>
      </c>
      <c r="H87" s="28">
        <v>0</v>
      </c>
      <c r="I87" s="28"/>
      <c r="J87" s="29">
        <v>0</v>
      </c>
      <c r="K87" s="29">
        <v>7</v>
      </c>
      <c r="L87" s="29" t="s">
        <v>1777</v>
      </c>
      <c r="M87" s="2"/>
      <c r="N87" s="10" t="s">
        <v>19</v>
      </c>
      <c r="O87" s="2" t="str">
        <f t="shared" si="36"/>
        <v>'DfFPObj7type',</v>
      </c>
      <c r="P87" s="2" t="str">
        <f t="shared" si="15"/>
        <v xml:space="preserve">                </v>
      </c>
      <c r="Q87" s="2" t="str">
        <f t="shared" si="53"/>
        <v>'uint8',</v>
      </c>
      <c r="R87" s="2" t="str">
        <f t="shared" si="54"/>
        <v>0,</v>
      </c>
      <c r="S87" s="2"/>
      <c r="T87" s="2" t="str">
        <f t="shared" si="37"/>
        <v>[0, 7],</v>
      </c>
      <c r="U87" s="2" t="str">
        <f t="shared" si="16"/>
        <v xml:space="preserve">     </v>
      </c>
      <c r="V87" s="13" t="str">
        <f t="shared" si="38"/>
        <v>-,</v>
      </c>
      <c r="W87" s="2" t="str">
        <f t="shared" si="25"/>
        <v xml:space="preserve">       </v>
      </c>
      <c r="X87" s="5" t="str">
        <f t="shared" si="39"/>
        <v>' Type of Obj 0- Not object 1-Car 2-Wall 3-Truck 4-Bus 5-Person 6-Moto 7-Animals ';</v>
      </c>
      <c r="Z87" s="3">
        <v>0</v>
      </c>
      <c r="AA87" s="3">
        <v>3</v>
      </c>
      <c r="AB87" s="3">
        <v>2</v>
      </c>
    </row>
    <row r="88" spans="2:28" ht="13.35" customHeight="1" x14ac:dyDescent="0.3">
      <c r="B88" s="206"/>
      <c r="C88" s="67" t="str">
        <f t="shared" si="50"/>
        <v>DfFPObj7Orient</v>
      </c>
      <c r="D88" s="211" t="s">
        <v>1865</v>
      </c>
      <c r="E88" s="68" t="s">
        <v>1866</v>
      </c>
      <c r="F88" s="10" t="s">
        <v>1776</v>
      </c>
      <c r="G88" s="28">
        <v>1</v>
      </c>
      <c r="H88" s="28">
        <v>0</v>
      </c>
      <c r="I88" s="28"/>
      <c r="J88" s="29">
        <v>-180</v>
      </c>
      <c r="K88" s="29">
        <v>180</v>
      </c>
      <c r="L88" s="29" t="s">
        <v>1789</v>
      </c>
      <c r="M88" s="8"/>
      <c r="N88" s="10" t="s">
        <v>19</v>
      </c>
      <c r="O88" s="1" t="str">
        <f t="shared" si="36"/>
        <v>'DfFPObj7Orient',</v>
      </c>
      <c r="P88" s="1" t="str">
        <f t="shared" si="15"/>
        <v xml:space="preserve">              </v>
      </c>
      <c r="Q88" s="2" t="str">
        <f t="shared" si="53"/>
        <v>'single',</v>
      </c>
      <c r="R88" s="2" t="str">
        <f t="shared" si="54"/>
        <v>0,</v>
      </c>
      <c r="S88" s="2"/>
      <c r="T88" s="1" t="str">
        <f t="shared" si="37"/>
        <v>[-180, 180],</v>
      </c>
      <c r="U88" s="1" t="str">
        <f t="shared" si="16"/>
        <v/>
      </c>
      <c r="V88" s="13" t="str">
        <f t="shared" si="38"/>
        <v>deg,</v>
      </c>
      <c r="W88" s="2"/>
      <c r="X88" s="6" t="str">
        <f t="shared" si="39"/>
        <v>' Orientation ';</v>
      </c>
    </row>
    <row r="89" spans="2:28" ht="13.35" customHeight="1" x14ac:dyDescent="0.3">
      <c r="B89" s="206"/>
      <c r="C89" s="67" t="str">
        <f t="shared" si="50"/>
        <v>DfFPObj7DynamID</v>
      </c>
      <c r="D89" s="216" t="s">
        <v>1895</v>
      </c>
      <c r="E89" s="68" t="s">
        <v>1896</v>
      </c>
      <c r="F89" s="10" t="s">
        <v>1775</v>
      </c>
      <c r="G89" s="27">
        <v>1</v>
      </c>
      <c r="H89" s="217">
        <v>0</v>
      </c>
      <c r="I89" s="8"/>
      <c r="J89" s="29">
        <v>0</v>
      </c>
      <c r="K89" s="29">
        <v>40</v>
      </c>
      <c r="L89" s="29" t="s">
        <v>1777</v>
      </c>
      <c r="M89" s="8"/>
      <c r="N89" s="10" t="s">
        <v>19</v>
      </c>
      <c r="O89" s="1" t="str">
        <f t="shared" si="36"/>
        <v>'DfFPObj7DynamID',</v>
      </c>
      <c r="P89" s="1"/>
      <c r="Q89" s="2" t="str">
        <f t="shared" si="53"/>
        <v>'uint8',</v>
      </c>
      <c r="R89" s="2" t="str">
        <f t="shared" si="54"/>
        <v>0,</v>
      </c>
      <c r="S89" s="2"/>
      <c r="T89" s="1" t="str">
        <f t="shared" si="37"/>
        <v>[0, 40],</v>
      </c>
      <c r="U89" s="1"/>
      <c r="V89" s="13" t="str">
        <f t="shared" si="38"/>
        <v>-,</v>
      </c>
      <c r="W89" s="2"/>
      <c r="X89" s="6" t="str">
        <f t="shared" si="39"/>
        <v>' Dynamic ID ';</v>
      </c>
    </row>
    <row r="90" spans="2:28" ht="13.35" customHeight="1" x14ac:dyDescent="0.3">
      <c r="B90" s="206"/>
      <c r="C90" s="69" t="str">
        <f t="shared" si="50"/>
        <v>DfFPObj7Probabil</v>
      </c>
      <c r="D90" s="70" t="s">
        <v>714</v>
      </c>
      <c r="E90" s="71" t="s">
        <v>1186</v>
      </c>
      <c r="F90" s="10" t="s">
        <v>1775</v>
      </c>
      <c r="G90" s="28">
        <v>1</v>
      </c>
      <c r="H90" s="28">
        <v>0</v>
      </c>
      <c r="I90" s="28"/>
      <c r="J90" s="29">
        <v>0</v>
      </c>
      <c r="K90" s="29">
        <v>100</v>
      </c>
      <c r="L90" s="29" t="s">
        <v>1777</v>
      </c>
      <c r="M90" s="2"/>
      <c r="N90" s="10" t="s">
        <v>19</v>
      </c>
      <c r="O90" s="2" t="str">
        <f t="shared" si="36"/>
        <v>'DfFPObj7Probabil',</v>
      </c>
      <c r="P90" s="2" t="str">
        <f t="shared" si="15"/>
        <v xml:space="preserve">            </v>
      </c>
      <c r="Q90" s="2" t="str">
        <f t="shared" si="53"/>
        <v>'uint8',</v>
      </c>
      <c r="R90" s="2" t="str">
        <f t="shared" si="54"/>
        <v>0,</v>
      </c>
      <c r="S90" s="2"/>
      <c r="T90" s="2" t="str">
        <f t="shared" si="37"/>
        <v>[0, 100],</v>
      </c>
      <c r="U90" s="2" t="str">
        <f t="shared" si="16"/>
        <v xml:space="preserve">   </v>
      </c>
      <c r="V90" s="13" t="str">
        <f t="shared" si="38"/>
        <v>-,</v>
      </c>
      <c r="W90" s="2" t="str">
        <f t="shared" si="25"/>
        <v xml:space="preserve">       </v>
      </c>
      <c r="X90" s="5" t="str">
        <f t="shared" si="39"/>
        <v>' probability ';</v>
      </c>
      <c r="Z90" s="3">
        <v>70</v>
      </c>
      <c r="AA90" s="3">
        <v>100</v>
      </c>
      <c r="AB90" s="3">
        <v>5</v>
      </c>
    </row>
    <row r="91" spans="2:28" ht="13.35" customHeight="1" x14ac:dyDescent="0.3">
      <c r="B91" s="206"/>
      <c r="C91" s="64" t="str">
        <f>"DfFPObj8"&amp;D91</f>
        <v>DfFPObj8detect</v>
      </c>
      <c r="D91" s="65" t="s">
        <v>715</v>
      </c>
      <c r="E91" s="66" t="s">
        <v>723</v>
      </c>
      <c r="F91" s="10" t="s">
        <v>1775</v>
      </c>
      <c r="G91" s="28">
        <v>1</v>
      </c>
      <c r="H91" s="28">
        <v>0</v>
      </c>
      <c r="I91" s="28"/>
      <c r="J91" s="29">
        <v>0</v>
      </c>
      <c r="K91" s="29">
        <v>1</v>
      </c>
      <c r="L91" s="29" t="s">
        <v>1777</v>
      </c>
      <c r="M91" s="2"/>
      <c r="N91" s="10" t="s">
        <v>19</v>
      </c>
      <c r="O91" s="2" t="str">
        <f t="shared" si="36"/>
        <v>'DfFPObj8detect',</v>
      </c>
      <c r="P91" s="2" t="str">
        <f t="shared" si="15"/>
        <v xml:space="preserve">              </v>
      </c>
      <c r="Q91" s="2" t="str">
        <f t="shared" si="53"/>
        <v>'uint8',</v>
      </c>
      <c r="R91" s="2" t="str">
        <f t="shared" si="54"/>
        <v>0,</v>
      </c>
      <c r="S91" s="2"/>
      <c r="T91" s="2" t="str">
        <f t="shared" si="37"/>
        <v>[0, 1],</v>
      </c>
      <c r="U91" s="2" t="str">
        <f t="shared" si="16"/>
        <v xml:space="preserve">     </v>
      </c>
      <c r="V91" s="13" t="str">
        <f t="shared" si="38"/>
        <v>-,</v>
      </c>
      <c r="W91" s="2" t="str">
        <f t="shared" si="25"/>
        <v xml:space="preserve">       </v>
      </c>
      <c r="X91" s="5" t="str">
        <f t="shared" si="39"/>
        <v>' Oncoming object on the left far ';</v>
      </c>
      <c r="Z91" s="3">
        <v>0</v>
      </c>
      <c r="AA91" s="3">
        <v>1</v>
      </c>
      <c r="AB91" s="3">
        <v>1</v>
      </c>
    </row>
    <row r="92" spans="2:28" ht="13.35" customHeight="1" x14ac:dyDescent="0.3">
      <c r="B92" s="206"/>
      <c r="C92" s="67" t="str">
        <f t="shared" ref="C92:C101" si="60">"DfFPObj8"&amp;D92</f>
        <v>DfFPObj8Sx1</v>
      </c>
      <c r="D92" s="214" t="s">
        <v>1558</v>
      </c>
      <c r="E92" s="68" t="s">
        <v>1875</v>
      </c>
      <c r="F92" s="10" t="s">
        <v>1776</v>
      </c>
      <c r="G92" s="28">
        <v>0.1</v>
      </c>
      <c r="H92" s="28">
        <v>0</v>
      </c>
      <c r="I92" s="28"/>
      <c r="J92" s="29">
        <v>0</v>
      </c>
      <c r="K92" s="29">
        <v>204</v>
      </c>
      <c r="L92" s="30" t="s">
        <v>1788</v>
      </c>
      <c r="M92" s="2"/>
      <c r="N92" s="10" t="s">
        <v>19</v>
      </c>
      <c r="O92" s="2" t="str">
        <f t="shared" si="36"/>
        <v>'DfFPObj8Sx1',</v>
      </c>
      <c r="P92" s="2" t="str">
        <f t="shared" si="15"/>
        <v xml:space="preserve">                 </v>
      </c>
      <c r="Q92" s="2" t="str">
        <f t="shared" si="53"/>
        <v>'single',</v>
      </c>
      <c r="R92" s="2" t="str">
        <f t="shared" si="54"/>
        <v>0,</v>
      </c>
      <c r="S92" s="2"/>
      <c r="T92" s="2" t="str">
        <f t="shared" si="37"/>
        <v>[0, 204],</v>
      </c>
      <c r="U92" s="2" t="str">
        <f t="shared" si="16"/>
        <v xml:space="preserve">   </v>
      </c>
      <c r="V92" s="13" t="str">
        <f t="shared" si="38"/>
        <v>m,</v>
      </c>
      <c r="W92" s="2" t="str">
        <f>REPT(" ", (7-LEN(V92)))</f>
        <v xml:space="preserve">     </v>
      </c>
      <c r="X92" s="5" t="str">
        <f t="shared" si="39"/>
        <v>' Long distance to left point ';</v>
      </c>
      <c r="Z92" s="3">
        <v>0</v>
      </c>
      <c r="AA92" s="3">
        <v>204</v>
      </c>
      <c r="AB92" s="3">
        <v>11</v>
      </c>
    </row>
    <row r="93" spans="2:28" ht="13.35" customHeight="1" x14ac:dyDescent="0.3">
      <c r="B93" s="206"/>
      <c r="C93" s="67" t="str">
        <f t="shared" si="60"/>
        <v>DfFPObj8Sy1</v>
      </c>
      <c r="D93" s="214" t="s">
        <v>1559</v>
      </c>
      <c r="E93" s="68" t="s">
        <v>1876</v>
      </c>
      <c r="F93" s="10" t="s">
        <v>1776</v>
      </c>
      <c r="G93" s="28">
        <v>0.1</v>
      </c>
      <c r="H93" s="28">
        <v>0</v>
      </c>
      <c r="I93" s="28"/>
      <c r="J93" s="29">
        <v>-102</v>
      </c>
      <c r="K93" s="29">
        <v>102</v>
      </c>
      <c r="L93" s="30" t="s">
        <v>1788</v>
      </c>
      <c r="M93" s="2"/>
      <c r="N93" s="10" t="s">
        <v>19</v>
      </c>
      <c r="O93" s="2" t="str">
        <f t="shared" si="36"/>
        <v>'DfFPObj8Sy1',</v>
      </c>
      <c r="P93" s="2" t="str">
        <f t="shared" si="15"/>
        <v xml:space="preserve">                 </v>
      </c>
      <c r="Q93" s="2" t="str">
        <f t="shared" si="53"/>
        <v>'single',</v>
      </c>
      <c r="R93" s="2" t="str">
        <f t="shared" si="54"/>
        <v>0,</v>
      </c>
      <c r="S93" s="2"/>
      <c r="T93" s="2" t="str">
        <f t="shared" si="37"/>
        <v>[-102, 102],</v>
      </c>
      <c r="U93" s="2" t="str">
        <f t="shared" si="16"/>
        <v/>
      </c>
      <c r="V93" s="13" t="str">
        <f t="shared" si="38"/>
        <v>m,</v>
      </c>
      <c r="W93" s="2" t="str">
        <f>REPT(" ", (7-LEN(V93)))</f>
        <v xml:space="preserve">     </v>
      </c>
      <c r="X93" s="5" t="str">
        <f t="shared" si="39"/>
        <v>' Lat distance to left point ';</v>
      </c>
      <c r="Z93" s="3">
        <v>-25</v>
      </c>
      <c r="AA93" s="3">
        <v>25</v>
      </c>
      <c r="AB93" s="3">
        <v>9</v>
      </c>
    </row>
    <row r="94" spans="2:28" ht="13.35" customHeight="1" x14ac:dyDescent="0.3">
      <c r="B94" s="206"/>
      <c r="C94" s="67" t="str">
        <f t="shared" si="60"/>
        <v>DfFPObj8Sx2</v>
      </c>
      <c r="D94" s="211" t="s">
        <v>1560</v>
      </c>
      <c r="E94" s="68" t="s">
        <v>1878</v>
      </c>
      <c r="F94" s="10" t="s">
        <v>1776</v>
      </c>
      <c r="G94" s="28">
        <v>0.1</v>
      </c>
      <c r="H94" s="28">
        <v>0</v>
      </c>
      <c r="I94" s="28"/>
      <c r="J94" s="29">
        <v>0</v>
      </c>
      <c r="K94" s="29">
        <v>204</v>
      </c>
      <c r="L94" s="30" t="s">
        <v>1788</v>
      </c>
      <c r="M94" s="2"/>
      <c r="N94" s="10" t="s">
        <v>19</v>
      </c>
      <c r="O94" s="2" t="str">
        <f t="shared" ref="O94:O95" si="61">"'"&amp;C94&amp;"'"&amp;","</f>
        <v>'DfFPObj8Sx2',</v>
      </c>
      <c r="P94" s="2" t="str">
        <f t="shared" ref="P94:P95" si="62">REPT(" ", (31-LEN(O94)))</f>
        <v xml:space="preserve">                 </v>
      </c>
      <c r="Q94" s="2" t="str">
        <f t="shared" si="53"/>
        <v>'single',</v>
      </c>
      <c r="R94" s="2" t="str">
        <f t="shared" si="54"/>
        <v>0,</v>
      </c>
      <c r="S94" s="2"/>
      <c r="T94" s="2" t="str">
        <f t="shared" ref="T94:T95" si="63">"["&amp;J94&amp;", "&amp;LEFT(K94,7)&amp;"]"&amp;","</f>
        <v>[0, 204],</v>
      </c>
      <c r="U94" s="2" t="str">
        <f t="shared" ref="U94:U95" si="64">REPT(" ", (12-LEN(T94)))</f>
        <v xml:space="preserve">   </v>
      </c>
      <c r="V94" s="13" t="str">
        <f t="shared" ref="V94:V95" si="65">IF(L94="[]","''",(IF(L94="'-'","''",L94)))&amp;","</f>
        <v>m,</v>
      </c>
      <c r="W94" s="2" t="str">
        <f t="shared" ref="W94:W95" si="66">REPT(" ", (9-LEN(V94)))</f>
        <v xml:space="preserve">       </v>
      </c>
      <c r="X94" s="5" t="str">
        <f t="shared" ref="X94:X95" si="67">"'"&amp;IF(E94="[]","-"," "&amp;(CLEAN(E94))&amp;" ")&amp;"'"&amp;";"</f>
        <v>' Long distance to right point ';</v>
      </c>
    </row>
    <row r="95" spans="2:28" ht="13.35" customHeight="1" x14ac:dyDescent="0.3">
      <c r="B95" s="206"/>
      <c r="C95" s="67" t="str">
        <f t="shared" si="60"/>
        <v>DfFPObj8Sy2</v>
      </c>
      <c r="D95" s="211" t="s">
        <v>1561</v>
      </c>
      <c r="E95" s="68" t="s">
        <v>1877</v>
      </c>
      <c r="F95" s="10" t="s">
        <v>1776</v>
      </c>
      <c r="G95" s="28">
        <v>0.1</v>
      </c>
      <c r="H95" s="28">
        <v>0</v>
      </c>
      <c r="I95" s="28"/>
      <c r="J95" s="29">
        <v>-102</v>
      </c>
      <c r="K95" s="29">
        <v>102</v>
      </c>
      <c r="L95" s="30" t="s">
        <v>1788</v>
      </c>
      <c r="M95" s="2"/>
      <c r="N95" s="10" t="s">
        <v>19</v>
      </c>
      <c r="O95" s="2" t="str">
        <f t="shared" si="61"/>
        <v>'DfFPObj8Sy2',</v>
      </c>
      <c r="P95" s="2" t="str">
        <f t="shared" si="62"/>
        <v xml:space="preserve">                 </v>
      </c>
      <c r="Q95" s="2" t="str">
        <f t="shared" si="53"/>
        <v>'single',</v>
      </c>
      <c r="R95" s="2" t="str">
        <f t="shared" si="54"/>
        <v>0,</v>
      </c>
      <c r="S95" s="2"/>
      <c r="T95" s="2" t="str">
        <f t="shared" si="63"/>
        <v>[-102, 102],</v>
      </c>
      <c r="U95" s="2" t="str">
        <f t="shared" si="64"/>
        <v/>
      </c>
      <c r="V95" s="13" t="str">
        <f t="shared" si="65"/>
        <v>m,</v>
      </c>
      <c r="W95" s="2" t="str">
        <f t="shared" si="66"/>
        <v xml:space="preserve">       </v>
      </c>
      <c r="X95" s="5" t="str">
        <f t="shared" si="67"/>
        <v>' Lat distance to right point ';</v>
      </c>
    </row>
    <row r="96" spans="2:28" ht="13.35" customHeight="1" x14ac:dyDescent="0.3">
      <c r="B96" s="206"/>
      <c r="C96" s="67" t="str">
        <f>"DfFPObj8"&amp;D96</f>
        <v>DfFPObj8Vx</v>
      </c>
      <c r="D96" s="44" t="s">
        <v>711</v>
      </c>
      <c r="E96" s="68" t="s">
        <v>1184</v>
      </c>
      <c r="F96" s="10" t="s">
        <v>1776</v>
      </c>
      <c r="G96" s="28">
        <v>0.1</v>
      </c>
      <c r="H96" s="28">
        <v>0</v>
      </c>
      <c r="I96" s="28"/>
      <c r="J96" s="29">
        <v>-15</v>
      </c>
      <c r="K96" s="29">
        <v>15</v>
      </c>
      <c r="L96" s="30" t="s">
        <v>2042</v>
      </c>
      <c r="M96" s="2"/>
      <c r="N96" s="10" t="s">
        <v>19</v>
      </c>
      <c r="O96" s="2" t="str">
        <f>"'"&amp;C96&amp;"'"&amp;","</f>
        <v>'DfFPObj8Vx',</v>
      </c>
      <c r="P96" s="2" t="str">
        <f>REPT(" ", (31-LEN(O96)))</f>
        <v xml:space="preserve">                  </v>
      </c>
      <c r="Q96" s="2" t="str">
        <f>"'"&amp;F96&amp;"',"</f>
        <v>'single',</v>
      </c>
      <c r="R96" s="2" t="str">
        <f t="shared" si="54"/>
        <v>0,</v>
      </c>
      <c r="S96" s="2"/>
      <c r="T96" s="2" t="str">
        <f>"["&amp;J96&amp;", "&amp;LEFT(K96,7)&amp;"]"&amp;","</f>
        <v>[-15, 15],</v>
      </c>
      <c r="U96" s="2" t="str">
        <f>REPT(" ", (12-LEN(T96)))</f>
        <v xml:space="preserve">  </v>
      </c>
      <c r="V96" s="13" t="str">
        <f>IF(L96="[]","''",(IF(L96="'-'","''",L96)))&amp;","</f>
        <v>m/s,</v>
      </c>
      <c r="W96" s="2" t="str">
        <f>REPT(" ", (9-LEN(V96)))</f>
        <v xml:space="preserve">     </v>
      </c>
      <c r="X96" s="5" t="str">
        <f>"'"&amp;IF(E96="[]","-"," "&amp;(CLEAN(E96))&amp;" ")&amp;"'"&amp;";"</f>
        <v>' Long speed ';</v>
      </c>
      <c r="Z96" s="3">
        <v>-30</v>
      </c>
      <c r="AA96" s="3">
        <v>0</v>
      </c>
      <c r="AB96" s="3">
        <v>9</v>
      </c>
    </row>
    <row r="97" spans="2:28" ht="13.35" customHeight="1" x14ac:dyDescent="0.3">
      <c r="B97" s="206"/>
      <c r="C97" s="67" t="str">
        <f>"DfFPObj8"&amp;D97</f>
        <v>DfFPObj8Vy</v>
      </c>
      <c r="D97" s="44" t="s">
        <v>712</v>
      </c>
      <c r="E97" s="68" t="s">
        <v>1185</v>
      </c>
      <c r="F97" s="10" t="s">
        <v>1776</v>
      </c>
      <c r="G97" s="28">
        <v>0.1</v>
      </c>
      <c r="H97" s="28">
        <v>0</v>
      </c>
      <c r="I97" s="28"/>
      <c r="J97" s="29">
        <v>-20</v>
      </c>
      <c r="K97" s="29">
        <v>20</v>
      </c>
      <c r="L97" s="30" t="s">
        <v>2042</v>
      </c>
      <c r="M97" s="2"/>
      <c r="N97" s="10" t="s">
        <v>19</v>
      </c>
      <c r="O97" s="2" t="str">
        <f>"'"&amp;C97&amp;"'"&amp;","</f>
        <v>'DfFPObj8Vy',</v>
      </c>
      <c r="P97" s="2" t="str">
        <f>REPT(" ", (31-LEN(O97)))</f>
        <v xml:space="preserve">                  </v>
      </c>
      <c r="Q97" s="2" t="str">
        <f>"'"&amp;F97&amp;"',"</f>
        <v>'single',</v>
      </c>
      <c r="R97" s="2" t="str">
        <f t="shared" si="54"/>
        <v>0,</v>
      </c>
      <c r="S97" s="2"/>
      <c r="T97" s="2" t="str">
        <f>"["&amp;J97&amp;", "&amp;LEFT(K97,7)&amp;"]"&amp;","</f>
        <v>[-20, 20],</v>
      </c>
      <c r="U97" s="2" t="str">
        <f>REPT(" ", (12-LEN(T97)))</f>
        <v xml:space="preserve">  </v>
      </c>
      <c r="V97" s="13" t="str">
        <f>IF(L97="[]","''",(IF(L97="'-'","''",L97)))&amp;","</f>
        <v>m/s,</v>
      </c>
      <c r="W97" s="2" t="str">
        <f>REPT(" ", (9-LEN(V97)))</f>
        <v xml:space="preserve">     </v>
      </c>
      <c r="X97" s="5" t="str">
        <f>"'"&amp;IF(E97="[]","-"," "&amp;(CLEAN(E97))&amp;" ")&amp;"'"&amp;";"</f>
        <v>' Lat speed ';</v>
      </c>
      <c r="Z97" s="3">
        <v>-12</v>
      </c>
      <c r="AA97" s="3">
        <v>12</v>
      </c>
      <c r="AB97" s="3">
        <v>8</v>
      </c>
    </row>
    <row r="98" spans="2:28" ht="13.35" customHeight="1" x14ac:dyDescent="0.3">
      <c r="B98" s="206"/>
      <c r="C98" s="67" t="str">
        <f t="shared" si="60"/>
        <v>DfFPObj8type</v>
      </c>
      <c r="D98" s="44" t="s">
        <v>713</v>
      </c>
      <c r="E98" s="212" t="s">
        <v>1867</v>
      </c>
      <c r="F98" s="10" t="s">
        <v>1775</v>
      </c>
      <c r="G98" s="28">
        <v>1</v>
      </c>
      <c r="H98" s="28">
        <v>0</v>
      </c>
      <c r="I98" s="28"/>
      <c r="J98" s="29">
        <v>0</v>
      </c>
      <c r="K98" s="29">
        <v>7</v>
      </c>
      <c r="L98" s="29" t="s">
        <v>1777</v>
      </c>
      <c r="M98" s="2"/>
      <c r="N98" s="10" t="s">
        <v>19</v>
      </c>
      <c r="O98" s="2" t="str">
        <f t="shared" si="36"/>
        <v>'DfFPObj8type',</v>
      </c>
      <c r="P98" s="2" t="str">
        <f t="shared" si="15"/>
        <v xml:space="preserve">                </v>
      </c>
      <c r="Q98" s="2" t="str">
        <f t="shared" si="53"/>
        <v>'uint8',</v>
      </c>
      <c r="R98" s="2" t="str">
        <f t="shared" si="54"/>
        <v>0,</v>
      </c>
      <c r="S98" s="2"/>
      <c r="T98" s="2" t="str">
        <f t="shared" si="37"/>
        <v>[0, 7],</v>
      </c>
      <c r="U98" s="2" t="str">
        <f t="shared" si="16"/>
        <v xml:space="preserve">     </v>
      </c>
      <c r="V98" s="13" t="str">
        <f t="shared" si="38"/>
        <v>-,</v>
      </c>
      <c r="W98" s="2" t="str">
        <f t="shared" si="25"/>
        <v xml:space="preserve">       </v>
      </c>
      <c r="X98" s="5" t="str">
        <f t="shared" si="39"/>
        <v>' Type of Obj 0- Not object 1-Car 2-Wall 3-Truck 4-Bus 5-Person 6-Moto 7-Animals ';</v>
      </c>
      <c r="Z98" s="3">
        <v>0</v>
      </c>
      <c r="AA98" s="3">
        <v>3</v>
      </c>
      <c r="AB98" s="3">
        <v>2</v>
      </c>
    </row>
    <row r="99" spans="2:28" ht="13.35" customHeight="1" x14ac:dyDescent="0.3">
      <c r="B99" s="206"/>
      <c r="C99" s="67" t="str">
        <f t="shared" si="60"/>
        <v>DfFPObj8Orient</v>
      </c>
      <c r="D99" s="211" t="s">
        <v>1865</v>
      </c>
      <c r="E99" s="68" t="s">
        <v>1866</v>
      </c>
      <c r="F99" s="10" t="s">
        <v>1776</v>
      </c>
      <c r="G99" s="28">
        <v>1</v>
      </c>
      <c r="H99" s="28">
        <v>0</v>
      </c>
      <c r="I99" s="28"/>
      <c r="J99" s="29">
        <v>-180</v>
      </c>
      <c r="K99" s="29">
        <v>180</v>
      </c>
      <c r="L99" s="29" t="s">
        <v>1789</v>
      </c>
      <c r="M99" s="8"/>
      <c r="N99" s="10" t="s">
        <v>19</v>
      </c>
      <c r="O99" s="1" t="str">
        <f t="shared" si="36"/>
        <v>'DfFPObj8Orient',</v>
      </c>
      <c r="P99" s="1" t="str">
        <f t="shared" si="15"/>
        <v xml:space="preserve">              </v>
      </c>
      <c r="Q99" s="2" t="str">
        <f t="shared" si="53"/>
        <v>'single',</v>
      </c>
      <c r="R99" s="2" t="str">
        <f t="shared" si="54"/>
        <v>0,</v>
      </c>
      <c r="S99" s="2"/>
      <c r="T99" s="1" t="str">
        <f t="shared" si="37"/>
        <v>[-180, 180],</v>
      </c>
      <c r="U99" s="1" t="str">
        <f t="shared" si="16"/>
        <v/>
      </c>
      <c r="V99" s="13" t="str">
        <f t="shared" si="38"/>
        <v>deg,</v>
      </c>
      <c r="W99" s="2"/>
      <c r="X99" s="6" t="str">
        <f t="shared" si="39"/>
        <v>' Orientation ';</v>
      </c>
    </row>
    <row r="100" spans="2:28" ht="13.35" customHeight="1" x14ac:dyDescent="0.3">
      <c r="B100" s="206"/>
      <c r="C100" s="67" t="str">
        <f t="shared" si="60"/>
        <v>DfFPObj8DynamID</v>
      </c>
      <c r="D100" s="216" t="s">
        <v>1895</v>
      </c>
      <c r="E100" s="68" t="s">
        <v>1896</v>
      </c>
      <c r="F100" s="10" t="s">
        <v>1775</v>
      </c>
      <c r="G100" s="27">
        <v>1</v>
      </c>
      <c r="H100" s="217">
        <v>0</v>
      </c>
      <c r="I100" s="8"/>
      <c r="J100" s="29">
        <v>0</v>
      </c>
      <c r="K100" s="29">
        <v>40</v>
      </c>
      <c r="L100" s="29" t="s">
        <v>1777</v>
      </c>
      <c r="M100" s="8"/>
      <c r="N100" s="10" t="s">
        <v>19</v>
      </c>
      <c r="O100" s="1" t="str">
        <f t="shared" si="36"/>
        <v>'DfFPObj8DynamID',</v>
      </c>
      <c r="P100" s="1"/>
      <c r="Q100" s="2" t="str">
        <f t="shared" si="53"/>
        <v>'uint8',</v>
      </c>
      <c r="R100" s="2" t="str">
        <f t="shared" si="54"/>
        <v>0,</v>
      </c>
      <c r="S100" s="2"/>
      <c r="T100" s="1" t="str">
        <f t="shared" si="37"/>
        <v>[0, 40],</v>
      </c>
      <c r="U100" s="1"/>
      <c r="V100" s="13" t="str">
        <f t="shared" si="38"/>
        <v>-,</v>
      </c>
      <c r="W100" s="2"/>
      <c r="X100" s="6" t="str">
        <f t="shared" si="39"/>
        <v>' Dynamic ID ';</v>
      </c>
    </row>
    <row r="101" spans="2:28" ht="13.35" customHeight="1" x14ac:dyDescent="0.3">
      <c r="B101" s="206"/>
      <c r="C101" s="69" t="str">
        <f t="shared" si="60"/>
        <v>DfFPObj8Probabil</v>
      </c>
      <c r="D101" s="70" t="s">
        <v>714</v>
      </c>
      <c r="E101" s="71" t="s">
        <v>1186</v>
      </c>
      <c r="F101" s="10" t="s">
        <v>1775</v>
      </c>
      <c r="G101" s="28">
        <v>1</v>
      </c>
      <c r="H101" s="28">
        <v>0</v>
      </c>
      <c r="I101" s="28"/>
      <c r="J101" s="29">
        <v>0</v>
      </c>
      <c r="K101" s="29">
        <v>100</v>
      </c>
      <c r="L101" s="29" t="s">
        <v>1777</v>
      </c>
      <c r="M101" s="2"/>
      <c r="N101" s="10" t="s">
        <v>19</v>
      </c>
      <c r="O101" s="2" t="str">
        <f t="shared" si="36"/>
        <v>'DfFPObj8Probabil',</v>
      </c>
      <c r="P101" s="2" t="str">
        <f t="shared" si="15"/>
        <v xml:space="preserve">            </v>
      </c>
      <c r="Q101" s="2" t="str">
        <f t="shared" si="53"/>
        <v>'uint8',</v>
      </c>
      <c r="R101" s="2" t="str">
        <f t="shared" si="54"/>
        <v>0,</v>
      </c>
      <c r="S101" s="2"/>
      <c r="T101" s="2" t="str">
        <f t="shared" si="37"/>
        <v>[0, 100],</v>
      </c>
      <c r="U101" s="2" t="str">
        <f t="shared" si="16"/>
        <v xml:space="preserve">   </v>
      </c>
      <c r="V101" s="13" t="str">
        <f t="shared" si="38"/>
        <v>-,</v>
      </c>
      <c r="W101" s="2" t="str">
        <f t="shared" si="25"/>
        <v xml:space="preserve">       </v>
      </c>
      <c r="X101" s="5" t="str">
        <f t="shared" si="39"/>
        <v>' probability ';</v>
      </c>
      <c r="Z101" s="3">
        <v>70</v>
      </c>
      <c r="AA101" s="3">
        <v>100</v>
      </c>
      <c r="AB101" s="3">
        <v>5</v>
      </c>
    </row>
    <row r="102" spans="2:28" ht="13.35" customHeight="1" x14ac:dyDescent="0.3">
      <c r="B102" s="207" t="s">
        <v>3128</v>
      </c>
      <c r="C102" s="64" t="str">
        <f>"DfFPObj9"&amp;D102</f>
        <v>DfFPObj9detect</v>
      </c>
      <c r="D102" s="65" t="s">
        <v>715</v>
      </c>
      <c r="E102" s="66" t="s">
        <v>724</v>
      </c>
      <c r="F102" s="10" t="s">
        <v>1775</v>
      </c>
      <c r="G102" s="28">
        <v>1</v>
      </c>
      <c r="H102" s="28">
        <v>0</v>
      </c>
      <c r="I102" s="28"/>
      <c r="J102" s="29">
        <v>0</v>
      </c>
      <c r="K102" s="29">
        <v>1</v>
      </c>
      <c r="L102" s="29" t="s">
        <v>1777</v>
      </c>
      <c r="M102" s="2"/>
      <c r="N102" s="10" t="s">
        <v>19</v>
      </c>
      <c r="O102" s="2" t="str">
        <f t="shared" ref="O102:O134" si="68">"'"&amp;C102&amp;"'"&amp;","</f>
        <v>'DfFPObj9detect',</v>
      </c>
      <c r="P102" s="2" t="str">
        <f t="shared" si="15"/>
        <v xml:space="preserve">              </v>
      </c>
      <c r="Q102" s="2" t="str">
        <f t="shared" si="53"/>
        <v>'uint8',</v>
      </c>
      <c r="R102" s="2" t="str">
        <f t="shared" si="54"/>
        <v>0,</v>
      </c>
      <c r="S102" s="2"/>
      <c r="T102" s="2" t="str">
        <f t="shared" ref="T102:T134" si="69">"["&amp;J102&amp;", "&amp;LEFT(K102,7)&amp;"]"&amp;","</f>
        <v>[0, 1],</v>
      </c>
      <c r="U102" s="2" t="str">
        <f t="shared" si="16"/>
        <v xml:space="preserve">     </v>
      </c>
      <c r="V102" s="13" t="str">
        <f t="shared" ref="V102:V134" si="70">IF(L102="[]","''",(IF(L102="'-'","''",L102)))&amp;","</f>
        <v>-,</v>
      </c>
      <c r="W102" s="2" t="str">
        <f t="shared" si="25"/>
        <v xml:space="preserve">       </v>
      </c>
      <c r="X102" s="5" t="str">
        <f t="shared" ref="X102:X134" si="71">"'"&amp;IF(E102="[]","-"," "&amp;(CLEAN(E102))&amp;" ")&amp;"'"&amp;";"</f>
        <v>' Cross object №9 ';</v>
      </c>
      <c r="Z102" s="3">
        <v>0</v>
      </c>
      <c r="AA102" s="3">
        <v>1</v>
      </c>
      <c r="AB102" s="3">
        <v>1</v>
      </c>
    </row>
    <row r="103" spans="2:28" ht="13.35" customHeight="1" x14ac:dyDescent="0.3">
      <c r="B103" s="207"/>
      <c r="C103" s="67" t="str">
        <f t="shared" ref="C103:C112" si="72">"DfFPObj9"&amp;D103</f>
        <v>DfFPObj9Sx1</v>
      </c>
      <c r="D103" s="214" t="s">
        <v>1558</v>
      </c>
      <c r="E103" s="68" t="s">
        <v>1875</v>
      </c>
      <c r="F103" s="10" t="s">
        <v>1776</v>
      </c>
      <c r="G103" s="28">
        <v>0.1</v>
      </c>
      <c r="H103" s="28">
        <v>0</v>
      </c>
      <c r="I103" s="28"/>
      <c r="J103" s="29">
        <v>0</v>
      </c>
      <c r="K103" s="29">
        <v>204</v>
      </c>
      <c r="L103" s="30" t="s">
        <v>1788</v>
      </c>
      <c r="M103" s="2"/>
      <c r="N103" s="10" t="s">
        <v>19</v>
      </c>
      <c r="O103" s="2" t="str">
        <f t="shared" si="68"/>
        <v>'DfFPObj9Sx1',</v>
      </c>
      <c r="P103" s="2" t="str">
        <f t="shared" ref="P103:P234" si="73">REPT(" ", (31-LEN(O103)))</f>
        <v xml:space="preserve">                 </v>
      </c>
      <c r="Q103" s="2" t="str">
        <f t="shared" si="53"/>
        <v>'single',</v>
      </c>
      <c r="R103" s="2" t="str">
        <f t="shared" si="54"/>
        <v>0,</v>
      </c>
      <c r="S103" s="2"/>
      <c r="T103" s="2" t="str">
        <f t="shared" si="69"/>
        <v>[0, 204],</v>
      </c>
      <c r="U103" s="2" t="str">
        <f t="shared" ref="U103:U234" si="74">REPT(" ", (12-LEN(T103)))</f>
        <v xml:space="preserve">   </v>
      </c>
      <c r="V103" s="13" t="str">
        <f t="shared" si="70"/>
        <v>m,</v>
      </c>
      <c r="W103" s="2" t="str">
        <f>REPT(" ", (7-LEN(V103)))</f>
        <v xml:space="preserve">     </v>
      </c>
      <c r="X103" s="5" t="str">
        <f t="shared" si="71"/>
        <v>' Long distance to left point ';</v>
      </c>
      <c r="Z103" s="3">
        <v>0</v>
      </c>
      <c r="AA103" s="3">
        <v>127</v>
      </c>
      <c r="AB103" s="3">
        <v>11</v>
      </c>
    </row>
    <row r="104" spans="2:28" ht="13.35" customHeight="1" x14ac:dyDescent="0.3">
      <c r="B104" s="207"/>
      <c r="C104" s="67" t="str">
        <f t="shared" si="72"/>
        <v>DfFPObj9Sy1</v>
      </c>
      <c r="D104" s="214" t="s">
        <v>1559</v>
      </c>
      <c r="E104" s="68" t="s">
        <v>1876</v>
      </c>
      <c r="F104" s="10" t="s">
        <v>1776</v>
      </c>
      <c r="G104" s="28">
        <v>0.1</v>
      </c>
      <c r="H104" s="28">
        <v>0</v>
      </c>
      <c r="I104" s="28"/>
      <c r="J104" s="29">
        <v>-102</v>
      </c>
      <c r="K104" s="29">
        <v>102</v>
      </c>
      <c r="L104" s="30" t="s">
        <v>1788</v>
      </c>
      <c r="M104" s="2"/>
      <c r="N104" s="10" t="s">
        <v>19</v>
      </c>
      <c r="O104" s="2" t="str">
        <f t="shared" si="68"/>
        <v>'DfFPObj9Sy1',</v>
      </c>
      <c r="P104" s="2" t="str">
        <f t="shared" si="73"/>
        <v xml:space="preserve">                 </v>
      </c>
      <c r="Q104" s="2" t="str">
        <f t="shared" si="53"/>
        <v>'single',</v>
      </c>
      <c r="R104" s="2" t="str">
        <f t="shared" si="54"/>
        <v>0,</v>
      </c>
      <c r="S104" s="2"/>
      <c r="T104" s="2" t="str">
        <f t="shared" si="69"/>
        <v>[-102, 102],</v>
      </c>
      <c r="U104" s="2" t="str">
        <f t="shared" si="74"/>
        <v/>
      </c>
      <c r="V104" s="13" t="str">
        <f t="shared" si="70"/>
        <v>m,</v>
      </c>
      <c r="W104" s="2" t="str">
        <f>REPT(" ", (7-LEN(V104)))</f>
        <v xml:space="preserve">     </v>
      </c>
      <c r="X104" s="5" t="str">
        <f t="shared" si="71"/>
        <v>' Lat distance to left point ';</v>
      </c>
      <c r="Z104" s="3">
        <v>-102</v>
      </c>
      <c r="AA104" s="3">
        <v>102</v>
      </c>
      <c r="AB104" s="3">
        <v>11</v>
      </c>
    </row>
    <row r="105" spans="2:28" ht="13.35" customHeight="1" x14ac:dyDescent="0.3">
      <c r="B105" s="207"/>
      <c r="C105" s="67" t="str">
        <f t="shared" si="72"/>
        <v>DfFPObj9Sx2</v>
      </c>
      <c r="D105" s="211" t="s">
        <v>1560</v>
      </c>
      <c r="E105" s="68" t="s">
        <v>1878</v>
      </c>
      <c r="F105" s="10" t="s">
        <v>1776</v>
      </c>
      <c r="G105" s="28">
        <v>0.1</v>
      </c>
      <c r="H105" s="28">
        <v>0</v>
      </c>
      <c r="I105" s="28"/>
      <c r="J105" s="29">
        <v>0</v>
      </c>
      <c r="K105" s="29">
        <v>204</v>
      </c>
      <c r="L105" s="30" t="s">
        <v>1788</v>
      </c>
      <c r="M105" s="2"/>
      <c r="N105" s="10" t="s">
        <v>19</v>
      </c>
      <c r="O105" s="2" t="str">
        <f t="shared" si="68"/>
        <v>'DfFPObj9Sx2',</v>
      </c>
      <c r="P105" s="2" t="str">
        <f t="shared" si="73"/>
        <v xml:space="preserve">                 </v>
      </c>
      <c r="Q105" s="2" t="str">
        <f t="shared" si="53"/>
        <v>'single',</v>
      </c>
      <c r="R105" s="2" t="str">
        <f t="shared" si="54"/>
        <v>0,</v>
      </c>
      <c r="S105" s="2"/>
      <c r="T105" s="2" t="str">
        <f t="shared" si="69"/>
        <v>[0, 204],</v>
      </c>
      <c r="U105" s="2" t="str">
        <f t="shared" si="74"/>
        <v xml:space="preserve">   </v>
      </c>
      <c r="V105" s="13" t="str">
        <f t="shared" si="70"/>
        <v>m,</v>
      </c>
      <c r="W105" s="2" t="str">
        <f t="shared" ref="W105:W134" si="75">REPT(" ", (9-LEN(V105)))</f>
        <v xml:space="preserve">       </v>
      </c>
      <c r="X105" s="5" t="str">
        <f t="shared" si="71"/>
        <v>' Long distance to right point ';</v>
      </c>
    </row>
    <row r="106" spans="2:28" ht="13.35" customHeight="1" x14ac:dyDescent="0.3">
      <c r="B106" s="207"/>
      <c r="C106" s="67" t="str">
        <f t="shared" si="72"/>
        <v>DfFPObj9Sy2</v>
      </c>
      <c r="D106" s="211" t="s">
        <v>1561</v>
      </c>
      <c r="E106" s="68" t="s">
        <v>1877</v>
      </c>
      <c r="F106" s="10" t="s">
        <v>1776</v>
      </c>
      <c r="G106" s="28">
        <v>0.1</v>
      </c>
      <c r="H106" s="28">
        <v>0</v>
      </c>
      <c r="I106" s="28"/>
      <c r="J106" s="29">
        <v>-102</v>
      </c>
      <c r="K106" s="29">
        <v>102</v>
      </c>
      <c r="L106" s="30" t="s">
        <v>1788</v>
      </c>
      <c r="M106" s="2"/>
      <c r="N106" s="10" t="s">
        <v>19</v>
      </c>
      <c r="O106" s="2" t="str">
        <f t="shared" si="68"/>
        <v>'DfFPObj9Sy2',</v>
      </c>
      <c r="P106" s="2" t="str">
        <f t="shared" si="73"/>
        <v xml:space="preserve">                 </v>
      </c>
      <c r="Q106" s="2" t="str">
        <f t="shared" si="53"/>
        <v>'single',</v>
      </c>
      <c r="R106" s="2" t="str">
        <f t="shared" si="54"/>
        <v>0,</v>
      </c>
      <c r="S106" s="2"/>
      <c r="T106" s="2" t="str">
        <f t="shared" si="69"/>
        <v>[-102, 102],</v>
      </c>
      <c r="U106" s="2" t="str">
        <f t="shared" si="74"/>
        <v/>
      </c>
      <c r="V106" s="13" t="str">
        <f t="shared" si="70"/>
        <v>m,</v>
      </c>
      <c r="W106" s="2" t="str">
        <f t="shared" si="75"/>
        <v xml:space="preserve">       </v>
      </c>
      <c r="X106" s="5" t="str">
        <f t="shared" si="71"/>
        <v>' Lat distance to right point ';</v>
      </c>
    </row>
    <row r="107" spans="2:28" ht="13.35" customHeight="1" x14ac:dyDescent="0.3">
      <c r="B107" s="207"/>
      <c r="C107" s="67" t="str">
        <f>"DfFPObj9"&amp;D107</f>
        <v>DfFPObj9Vx</v>
      </c>
      <c r="D107" s="44" t="s">
        <v>711</v>
      </c>
      <c r="E107" s="68" t="s">
        <v>1184</v>
      </c>
      <c r="F107" s="10" t="s">
        <v>1776</v>
      </c>
      <c r="G107" s="28">
        <v>0.1</v>
      </c>
      <c r="H107" s="28">
        <v>0</v>
      </c>
      <c r="I107" s="28"/>
      <c r="J107" s="29">
        <v>-102</v>
      </c>
      <c r="K107" s="29">
        <v>102</v>
      </c>
      <c r="L107" s="30" t="s">
        <v>2042</v>
      </c>
      <c r="M107" s="2"/>
      <c r="N107" s="10" t="s">
        <v>19</v>
      </c>
      <c r="O107" s="2" t="str">
        <f>"'"&amp;C107&amp;"'"&amp;","</f>
        <v>'DfFPObj9Vx',</v>
      </c>
      <c r="P107" s="2" t="str">
        <f>REPT(" ", (31-LEN(O107)))</f>
        <v xml:space="preserve">                  </v>
      </c>
      <c r="Q107" s="2" t="str">
        <f>"'"&amp;F107&amp;"',"</f>
        <v>'single',</v>
      </c>
      <c r="R107" s="2" t="str">
        <f t="shared" si="54"/>
        <v>0,</v>
      </c>
      <c r="S107" s="2"/>
      <c r="T107" s="2" t="str">
        <f>"["&amp;J107&amp;", "&amp;LEFT(K107,7)&amp;"]"&amp;","</f>
        <v>[-102, 102],</v>
      </c>
      <c r="U107" s="2" t="str">
        <f>REPT(" ", (12-LEN(T107)))</f>
        <v/>
      </c>
      <c r="V107" s="13" t="str">
        <f>IF(L107="[]","''",(IF(L107="'-'","''",L107)))&amp;","</f>
        <v>m/s,</v>
      </c>
      <c r="W107" s="2" t="str">
        <f>REPT(" ", (9-LEN(V107)))</f>
        <v xml:space="preserve">     </v>
      </c>
      <c r="X107" s="5" t="str">
        <f>"'"&amp;IF(E107="[]","-"," "&amp;(CLEAN(E107))&amp;" ")&amp;"'"&amp;";"</f>
        <v>' Long speed ';</v>
      </c>
      <c r="Z107" s="3">
        <v>-12</v>
      </c>
      <c r="AA107" s="3">
        <v>12</v>
      </c>
      <c r="AB107" s="3">
        <v>8</v>
      </c>
    </row>
    <row r="108" spans="2:28" ht="13.35" customHeight="1" x14ac:dyDescent="0.3">
      <c r="B108" s="207"/>
      <c r="C108" s="67" t="str">
        <f>"DfFPObj9"&amp;D108</f>
        <v>DfFPObj9Vy</v>
      </c>
      <c r="D108" s="44" t="s">
        <v>712</v>
      </c>
      <c r="E108" s="68" t="s">
        <v>1185</v>
      </c>
      <c r="F108" s="10" t="s">
        <v>1776</v>
      </c>
      <c r="G108" s="28">
        <v>0.1</v>
      </c>
      <c r="H108" s="28">
        <v>0</v>
      </c>
      <c r="I108" s="28"/>
      <c r="J108" s="29">
        <v>-20</v>
      </c>
      <c r="K108" s="29">
        <v>20</v>
      </c>
      <c r="L108" s="30" t="s">
        <v>2042</v>
      </c>
      <c r="M108" s="2"/>
      <c r="N108" s="10" t="s">
        <v>19</v>
      </c>
      <c r="O108" s="2" t="str">
        <f>"'"&amp;C108&amp;"'"&amp;","</f>
        <v>'DfFPObj9Vy',</v>
      </c>
      <c r="P108" s="2" t="str">
        <f>REPT(" ", (31-LEN(O108)))</f>
        <v xml:space="preserve">                  </v>
      </c>
      <c r="Q108" s="2" t="str">
        <f>"'"&amp;F108&amp;"',"</f>
        <v>'single',</v>
      </c>
      <c r="R108" s="2" t="str">
        <f t="shared" si="54"/>
        <v>0,</v>
      </c>
      <c r="S108" s="2"/>
      <c r="T108" s="2" t="str">
        <f>"["&amp;J108&amp;", "&amp;LEFT(K108,7)&amp;"]"&amp;","</f>
        <v>[-20, 20],</v>
      </c>
      <c r="U108" s="2" t="str">
        <f>REPT(" ", (12-LEN(T108)))</f>
        <v xml:space="preserve">  </v>
      </c>
      <c r="V108" s="13" t="str">
        <f>IF(L108="[]","''",(IF(L108="'-'","''",L108)))&amp;","</f>
        <v>m/s,</v>
      </c>
      <c r="W108" s="2" t="str">
        <f>REPT(" ", (9-LEN(V108)))</f>
        <v xml:space="preserve">     </v>
      </c>
      <c r="X108" s="5" t="str">
        <f>"'"&amp;IF(E108="[]","-"," "&amp;(CLEAN(E108))&amp;" ")&amp;"'"&amp;";"</f>
        <v>' Lat speed ';</v>
      </c>
      <c r="Z108" s="3">
        <v>-20</v>
      </c>
      <c r="AA108" s="3">
        <v>20</v>
      </c>
      <c r="AB108" s="3">
        <v>9</v>
      </c>
    </row>
    <row r="109" spans="2:28" ht="13.35" customHeight="1" x14ac:dyDescent="0.3">
      <c r="B109" s="207"/>
      <c r="C109" s="67" t="str">
        <f t="shared" si="72"/>
        <v>DfFPObj9type</v>
      </c>
      <c r="D109" s="44" t="s">
        <v>713</v>
      </c>
      <c r="E109" s="212" t="s">
        <v>1867</v>
      </c>
      <c r="F109" s="10" t="s">
        <v>1775</v>
      </c>
      <c r="G109" s="28">
        <v>1</v>
      </c>
      <c r="H109" s="28">
        <v>0</v>
      </c>
      <c r="I109" s="28"/>
      <c r="J109" s="29">
        <v>0</v>
      </c>
      <c r="K109" s="29">
        <v>7</v>
      </c>
      <c r="L109" s="29" t="s">
        <v>1777</v>
      </c>
      <c r="M109" s="2"/>
      <c r="N109" s="10" t="s">
        <v>19</v>
      </c>
      <c r="O109" s="2" t="str">
        <f t="shared" si="68"/>
        <v>'DfFPObj9type',</v>
      </c>
      <c r="P109" s="2" t="str">
        <f t="shared" si="73"/>
        <v xml:space="preserve">                </v>
      </c>
      <c r="Q109" s="2" t="str">
        <f t="shared" si="53"/>
        <v>'uint8',</v>
      </c>
      <c r="R109" s="2" t="str">
        <f t="shared" si="54"/>
        <v>0,</v>
      </c>
      <c r="S109" s="2"/>
      <c r="T109" s="2" t="str">
        <f t="shared" si="69"/>
        <v>[0, 7],</v>
      </c>
      <c r="U109" s="2" t="str">
        <f t="shared" si="74"/>
        <v xml:space="preserve">     </v>
      </c>
      <c r="V109" s="13" t="str">
        <f t="shared" si="70"/>
        <v>-,</v>
      </c>
      <c r="W109" s="2" t="str">
        <f t="shared" si="75"/>
        <v xml:space="preserve">       </v>
      </c>
      <c r="X109" s="5" t="str">
        <f t="shared" si="71"/>
        <v>' Type of Obj 0- Not object 1-Car 2-Wall 3-Truck 4-Bus 5-Person 6-Moto 7-Animals ';</v>
      </c>
      <c r="Z109" s="3">
        <v>0</v>
      </c>
      <c r="AA109" s="3">
        <v>3</v>
      </c>
      <c r="AB109" s="3">
        <v>2</v>
      </c>
    </row>
    <row r="110" spans="2:28" ht="13.35" customHeight="1" x14ac:dyDescent="0.3">
      <c r="B110" s="207"/>
      <c r="C110" s="67" t="str">
        <f t="shared" si="72"/>
        <v>DfFPObj9Orient</v>
      </c>
      <c r="D110" s="211" t="s">
        <v>1865</v>
      </c>
      <c r="E110" s="68" t="s">
        <v>1866</v>
      </c>
      <c r="F110" s="10" t="s">
        <v>1776</v>
      </c>
      <c r="G110" s="28">
        <v>1</v>
      </c>
      <c r="H110" s="28">
        <v>0</v>
      </c>
      <c r="I110" s="28"/>
      <c r="J110" s="29">
        <v>-180</v>
      </c>
      <c r="K110" s="29">
        <v>180</v>
      </c>
      <c r="L110" s="29" t="s">
        <v>1789</v>
      </c>
      <c r="M110" s="8"/>
      <c r="N110" s="10" t="s">
        <v>19</v>
      </c>
      <c r="O110" s="1" t="str">
        <f t="shared" si="68"/>
        <v>'DfFPObj9Orient',</v>
      </c>
      <c r="P110" s="1" t="str">
        <f t="shared" si="73"/>
        <v xml:space="preserve">              </v>
      </c>
      <c r="Q110" s="2" t="str">
        <f t="shared" si="53"/>
        <v>'single',</v>
      </c>
      <c r="R110" s="2" t="str">
        <f t="shared" si="54"/>
        <v>0,</v>
      </c>
      <c r="S110" s="2"/>
      <c r="T110" s="1" t="str">
        <f t="shared" si="69"/>
        <v>[-180, 180],</v>
      </c>
      <c r="U110" s="1" t="str">
        <f t="shared" si="74"/>
        <v/>
      </c>
      <c r="V110" s="13" t="str">
        <f t="shared" si="70"/>
        <v>deg,</v>
      </c>
      <c r="W110" s="2"/>
      <c r="X110" s="6" t="str">
        <f t="shared" si="71"/>
        <v>' Orientation ';</v>
      </c>
    </row>
    <row r="111" spans="2:28" ht="13.35" customHeight="1" x14ac:dyDescent="0.3">
      <c r="B111" s="207"/>
      <c r="C111" s="67" t="str">
        <f t="shared" si="72"/>
        <v>DfFPObj9DynamID</v>
      </c>
      <c r="D111" s="216" t="s">
        <v>1895</v>
      </c>
      <c r="E111" s="68" t="s">
        <v>1896</v>
      </c>
      <c r="F111" s="10" t="s">
        <v>1775</v>
      </c>
      <c r="G111" s="27">
        <v>1</v>
      </c>
      <c r="H111" s="217">
        <v>0</v>
      </c>
      <c r="I111" s="8"/>
      <c r="J111" s="29">
        <v>0</v>
      </c>
      <c r="K111" s="29">
        <v>40</v>
      </c>
      <c r="L111" s="29" t="s">
        <v>1777</v>
      </c>
      <c r="M111" s="8"/>
      <c r="N111" s="10" t="s">
        <v>19</v>
      </c>
      <c r="O111" s="1" t="str">
        <f t="shared" si="68"/>
        <v>'DfFPObj9DynamID',</v>
      </c>
      <c r="P111" s="1"/>
      <c r="Q111" s="2" t="str">
        <f t="shared" si="53"/>
        <v>'uint8',</v>
      </c>
      <c r="R111" s="2" t="str">
        <f t="shared" si="54"/>
        <v>0,</v>
      </c>
      <c r="S111" s="2"/>
      <c r="T111" s="1" t="str">
        <f t="shared" si="69"/>
        <v>[0, 40],</v>
      </c>
      <c r="U111" s="1"/>
      <c r="V111" s="13" t="str">
        <f t="shared" si="70"/>
        <v>-,</v>
      </c>
      <c r="W111" s="2"/>
      <c r="X111" s="6" t="str">
        <f t="shared" si="71"/>
        <v>' Dynamic ID ';</v>
      </c>
    </row>
    <row r="112" spans="2:28" ht="13.35" customHeight="1" x14ac:dyDescent="0.3">
      <c r="B112" s="207"/>
      <c r="C112" s="69" t="str">
        <f t="shared" si="72"/>
        <v>DfFPObj9Probabil</v>
      </c>
      <c r="D112" s="70" t="s">
        <v>714</v>
      </c>
      <c r="E112" s="71" t="s">
        <v>1186</v>
      </c>
      <c r="F112" s="10" t="s">
        <v>1775</v>
      </c>
      <c r="G112" s="28">
        <v>1</v>
      </c>
      <c r="H112" s="28">
        <v>0</v>
      </c>
      <c r="I112" s="28"/>
      <c r="J112" s="29">
        <v>0</v>
      </c>
      <c r="K112" s="29">
        <v>100</v>
      </c>
      <c r="L112" s="29" t="s">
        <v>1777</v>
      </c>
      <c r="M112" s="2"/>
      <c r="N112" s="10" t="s">
        <v>19</v>
      </c>
      <c r="O112" s="2" t="str">
        <f t="shared" si="68"/>
        <v>'DfFPObj9Probabil',</v>
      </c>
      <c r="P112" s="2" t="str">
        <f t="shared" si="73"/>
        <v xml:space="preserve">            </v>
      </c>
      <c r="Q112" s="2" t="str">
        <f t="shared" si="53"/>
        <v>'uint8',</v>
      </c>
      <c r="R112" s="2" t="str">
        <f t="shared" si="54"/>
        <v>0,</v>
      </c>
      <c r="S112" s="2"/>
      <c r="T112" s="2" t="str">
        <f t="shared" si="69"/>
        <v>[0, 100],</v>
      </c>
      <c r="U112" s="2" t="str">
        <f t="shared" si="74"/>
        <v xml:space="preserve">   </v>
      </c>
      <c r="V112" s="13" t="str">
        <f t="shared" si="70"/>
        <v>-,</v>
      </c>
      <c r="W112" s="2" t="str">
        <f t="shared" si="75"/>
        <v xml:space="preserve">       </v>
      </c>
      <c r="X112" s="5" t="str">
        <f t="shared" si="71"/>
        <v>' probability ';</v>
      </c>
      <c r="Z112" s="3">
        <v>70</v>
      </c>
      <c r="AA112" s="3">
        <v>100</v>
      </c>
      <c r="AB112" s="3">
        <v>5</v>
      </c>
    </row>
    <row r="113" spans="2:28" ht="13.35" customHeight="1" x14ac:dyDescent="0.3">
      <c r="B113" s="207"/>
      <c r="C113" s="64" t="str">
        <f>"DfFPObj10"&amp;D113</f>
        <v>DfFPObj10detect</v>
      </c>
      <c r="D113" s="65" t="s">
        <v>715</v>
      </c>
      <c r="E113" s="66" t="s">
        <v>725</v>
      </c>
      <c r="F113" s="10" t="s">
        <v>1775</v>
      </c>
      <c r="G113" s="28">
        <v>1</v>
      </c>
      <c r="H113" s="28">
        <v>0</v>
      </c>
      <c r="I113" s="28"/>
      <c r="J113" s="29">
        <v>0</v>
      </c>
      <c r="K113" s="29">
        <v>1</v>
      </c>
      <c r="L113" s="29" t="s">
        <v>1777</v>
      </c>
      <c r="M113" s="2"/>
      <c r="N113" s="10" t="s">
        <v>19</v>
      </c>
      <c r="O113" s="2" t="str">
        <f t="shared" si="68"/>
        <v>'DfFPObj10detect',</v>
      </c>
      <c r="P113" s="2" t="str">
        <f t="shared" si="73"/>
        <v xml:space="preserve">             </v>
      </c>
      <c r="Q113" s="2" t="str">
        <f t="shared" si="53"/>
        <v>'uint8',</v>
      </c>
      <c r="R113" s="2" t="str">
        <f t="shared" si="54"/>
        <v>0,</v>
      </c>
      <c r="S113" s="2"/>
      <c r="T113" s="2" t="str">
        <f t="shared" si="69"/>
        <v>[0, 1],</v>
      </c>
      <c r="U113" s="2" t="str">
        <f t="shared" si="74"/>
        <v xml:space="preserve">     </v>
      </c>
      <c r="V113" s="13" t="str">
        <f t="shared" si="70"/>
        <v>-,</v>
      </c>
      <c r="W113" s="2" t="str">
        <f t="shared" si="75"/>
        <v xml:space="preserve">       </v>
      </c>
      <c r="X113" s="5" t="str">
        <f t="shared" si="71"/>
        <v>' Cross object №10 ';</v>
      </c>
      <c r="Z113" s="3">
        <v>0</v>
      </c>
      <c r="AA113" s="3">
        <v>1</v>
      </c>
      <c r="AB113" s="3">
        <v>1</v>
      </c>
    </row>
    <row r="114" spans="2:28" ht="13.35" customHeight="1" x14ac:dyDescent="0.3">
      <c r="B114" s="207"/>
      <c r="C114" s="67" t="str">
        <f t="shared" ref="C114:C123" si="76">"DfFPObj10"&amp;D114</f>
        <v>DfFPObj10Sx1</v>
      </c>
      <c r="D114" s="214" t="s">
        <v>1558</v>
      </c>
      <c r="E114" s="68" t="s">
        <v>1875</v>
      </c>
      <c r="F114" s="10" t="s">
        <v>1776</v>
      </c>
      <c r="G114" s="28">
        <v>0.1</v>
      </c>
      <c r="H114" s="28">
        <v>0</v>
      </c>
      <c r="I114" s="28"/>
      <c r="J114" s="29">
        <v>0</v>
      </c>
      <c r="K114" s="29">
        <v>204</v>
      </c>
      <c r="L114" s="30" t="s">
        <v>1788</v>
      </c>
      <c r="M114" s="2"/>
      <c r="N114" s="10" t="s">
        <v>19</v>
      </c>
      <c r="O114" s="2" t="str">
        <f t="shared" si="68"/>
        <v>'DfFPObj10Sx1',</v>
      </c>
      <c r="P114" s="2" t="str">
        <f t="shared" si="73"/>
        <v xml:space="preserve">                </v>
      </c>
      <c r="Q114" s="2" t="str">
        <f t="shared" si="53"/>
        <v>'single',</v>
      </c>
      <c r="R114" s="2" t="str">
        <f t="shared" si="54"/>
        <v>0,</v>
      </c>
      <c r="S114" s="2"/>
      <c r="T114" s="2" t="str">
        <f t="shared" si="69"/>
        <v>[0, 204],</v>
      </c>
      <c r="U114" s="2" t="str">
        <f t="shared" si="74"/>
        <v xml:space="preserve">   </v>
      </c>
      <c r="V114" s="13" t="str">
        <f t="shared" si="70"/>
        <v>m,</v>
      </c>
      <c r="W114" s="2" t="str">
        <f>REPT(" ", (7-LEN(V114)))</f>
        <v xml:space="preserve">     </v>
      </c>
      <c r="X114" s="5" t="str">
        <f t="shared" si="71"/>
        <v>' Long distance to left point ';</v>
      </c>
      <c r="Z114" s="3">
        <v>0</v>
      </c>
      <c r="AA114" s="3">
        <v>127</v>
      </c>
      <c r="AB114" s="3">
        <v>11</v>
      </c>
    </row>
    <row r="115" spans="2:28" ht="13.35" customHeight="1" x14ac:dyDescent="0.3">
      <c r="B115" s="207"/>
      <c r="C115" s="67" t="str">
        <f t="shared" si="76"/>
        <v>DfFPObj10Sy1</v>
      </c>
      <c r="D115" s="214" t="s">
        <v>1559</v>
      </c>
      <c r="E115" s="68" t="s">
        <v>1876</v>
      </c>
      <c r="F115" s="10" t="s">
        <v>1776</v>
      </c>
      <c r="G115" s="28">
        <v>0.1</v>
      </c>
      <c r="H115" s="28">
        <v>0</v>
      </c>
      <c r="I115" s="28"/>
      <c r="J115" s="29">
        <v>-102</v>
      </c>
      <c r="K115" s="29">
        <v>102</v>
      </c>
      <c r="L115" s="30" t="s">
        <v>1788</v>
      </c>
      <c r="M115" s="2"/>
      <c r="N115" s="10" t="s">
        <v>19</v>
      </c>
      <c r="O115" s="2" t="str">
        <f t="shared" si="68"/>
        <v>'DfFPObj10Sy1',</v>
      </c>
      <c r="P115" s="2" t="str">
        <f t="shared" si="73"/>
        <v xml:space="preserve">                </v>
      </c>
      <c r="Q115" s="2" t="str">
        <f t="shared" si="53"/>
        <v>'single',</v>
      </c>
      <c r="R115" s="2" t="str">
        <f t="shared" si="54"/>
        <v>0,</v>
      </c>
      <c r="S115" s="2"/>
      <c r="T115" s="2" t="str">
        <f t="shared" si="69"/>
        <v>[-102, 102],</v>
      </c>
      <c r="U115" s="2" t="str">
        <f t="shared" si="74"/>
        <v/>
      </c>
      <c r="V115" s="13" t="str">
        <f t="shared" si="70"/>
        <v>m,</v>
      </c>
      <c r="W115" s="2" t="str">
        <f>REPT(" ", (7-LEN(V115)))</f>
        <v xml:space="preserve">     </v>
      </c>
      <c r="X115" s="5" t="str">
        <f t="shared" si="71"/>
        <v>' Lat distance to left point ';</v>
      </c>
      <c r="Z115" s="3">
        <v>-102</v>
      </c>
      <c r="AA115" s="3">
        <v>102</v>
      </c>
      <c r="AB115" s="3">
        <v>11</v>
      </c>
    </row>
    <row r="116" spans="2:28" ht="13.35" customHeight="1" x14ac:dyDescent="0.3">
      <c r="B116" s="207"/>
      <c r="C116" s="67" t="str">
        <f t="shared" si="76"/>
        <v>DfFPObj10Sx2</v>
      </c>
      <c r="D116" s="211" t="s">
        <v>1560</v>
      </c>
      <c r="E116" s="68" t="s">
        <v>1878</v>
      </c>
      <c r="F116" s="10" t="s">
        <v>1776</v>
      </c>
      <c r="G116" s="28">
        <v>0.1</v>
      </c>
      <c r="H116" s="28">
        <v>0</v>
      </c>
      <c r="I116" s="28"/>
      <c r="J116" s="29">
        <v>0</v>
      </c>
      <c r="K116" s="29">
        <v>204</v>
      </c>
      <c r="L116" s="30" t="s">
        <v>1788</v>
      </c>
      <c r="M116" s="2"/>
      <c r="N116" s="10" t="s">
        <v>19</v>
      </c>
      <c r="O116" s="2" t="str">
        <f t="shared" si="68"/>
        <v>'DfFPObj10Sx2',</v>
      </c>
      <c r="P116" s="2" t="str">
        <f t="shared" si="73"/>
        <v xml:space="preserve">                </v>
      </c>
      <c r="Q116" s="2" t="str">
        <f t="shared" si="53"/>
        <v>'single',</v>
      </c>
      <c r="R116" s="2" t="str">
        <f t="shared" si="54"/>
        <v>0,</v>
      </c>
      <c r="S116" s="2"/>
      <c r="T116" s="2" t="str">
        <f t="shared" si="69"/>
        <v>[0, 204],</v>
      </c>
      <c r="U116" s="2" t="str">
        <f t="shared" si="74"/>
        <v xml:space="preserve">   </v>
      </c>
      <c r="V116" s="13" t="str">
        <f t="shared" si="70"/>
        <v>m,</v>
      </c>
      <c r="W116" s="2" t="str">
        <f t="shared" si="75"/>
        <v xml:space="preserve">       </v>
      </c>
      <c r="X116" s="5" t="str">
        <f t="shared" si="71"/>
        <v>' Long distance to right point ';</v>
      </c>
    </row>
    <row r="117" spans="2:28" ht="13.35" customHeight="1" x14ac:dyDescent="0.3">
      <c r="B117" s="207"/>
      <c r="C117" s="67" t="str">
        <f t="shared" si="76"/>
        <v>DfFPObj10Sy2</v>
      </c>
      <c r="D117" s="211" t="s">
        <v>1561</v>
      </c>
      <c r="E117" s="68" t="s">
        <v>1877</v>
      </c>
      <c r="F117" s="10" t="s">
        <v>1776</v>
      </c>
      <c r="G117" s="28">
        <v>0.1</v>
      </c>
      <c r="H117" s="28">
        <v>0</v>
      </c>
      <c r="I117" s="28"/>
      <c r="J117" s="29">
        <v>-102</v>
      </c>
      <c r="K117" s="29">
        <v>102</v>
      </c>
      <c r="L117" s="30" t="s">
        <v>1788</v>
      </c>
      <c r="M117" s="2"/>
      <c r="N117" s="10" t="s">
        <v>19</v>
      </c>
      <c r="O117" s="2" t="str">
        <f t="shared" si="68"/>
        <v>'DfFPObj10Sy2',</v>
      </c>
      <c r="P117" s="2" t="str">
        <f t="shared" si="73"/>
        <v xml:space="preserve">                </v>
      </c>
      <c r="Q117" s="2" t="str">
        <f t="shared" si="53"/>
        <v>'single',</v>
      </c>
      <c r="R117" s="2" t="str">
        <f t="shared" si="54"/>
        <v>0,</v>
      </c>
      <c r="S117" s="2"/>
      <c r="T117" s="2" t="str">
        <f t="shared" si="69"/>
        <v>[-102, 102],</v>
      </c>
      <c r="U117" s="2" t="str">
        <f t="shared" si="74"/>
        <v/>
      </c>
      <c r="V117" s="13" t="str">
        <f t="shared" si="70"/>
        <v>m,</v>
      </c>
      <c r="W117" s="2" t="str">
        <f t="shared" si="75"/>
        <v xml:space="preserve">       </v>
      </c>
      <c r="X117" s="5" t="str">
        <f t="shared" si="71"/>
        <v>' Lat distance to right point ';</v>
      </c>
    </row>
    <row r="118" spans="2:28" ht="13.35" customHeight="1" x14ac:dyDescent="0.3">
      <c r="B118" s="207"/>
      <c r="C118" s="67" t="str">
        <f>"DfFPObj10"&amp;D118</f>
        <v>DfFPObj10Vx</v>
      </c>
      <c r="D118" s="44" t="s">
        <v>711</v>
      </c>
      <c r="E118" s="68" t="s">
        <v>1184</v>
      </c>
      <c r="F118" s="10" t="s">
        <v>1776</v>
      </c>
      <c r="G118" s="28">
        <v>0.1</v>
      </c>
      <c r="H118" s="28">
        <v>0</v>
      </c>
      <c r="I118" s="28"/>
      <c r="J118" s="29">
        <v>-102</v>
      </c>
      <c r="K118" s="29">
        <v>102</v>
      </c>
      <c r="L118" s="30" t="s">
        <v>2042</v>
      </c>
      <c r="M118" s="2"/>
      <c r="N118" s="10" t="s">
        <v>19</v>
      </c>
      <c r="O118" s="2" t="str">
        <f>"'"&amp;C118&amp;"'"&amp;","</f>
        <v>'DfFPObj10Vx',</v>
      </c>
      <c r="P118" s="2" t="str">
        <f>REPT(" ", (31-LEN(O118)))</f>
        <v xml:space="preserve">                 </v>
      </c>
      <c r="Q118" s="2" t="str">
        <f>"'"&amp;F118&amp;"',"</f>
        <v>'single',</v>
      </c>
      <c r="R118" s="2" t="str">
        <f t="shared" si="54"/>
        <v>0,</v>
      </c>
      <c r="S118" s="2"/>
      <c r="T118" s="2" t="str">
        <f>"["&amp;J118&amp;", "&amp;LEFT(K118,7)&amp;"]"&amp;","</f>
        <v>[-102, 102],</v>
      </c>
      <c r="U118" s="2" t="str">
        <f>REPT(" ", (12-LEN(T118)))</f>
        <v/>
      </c>
      <c r="V118" s="13" t="str">
        <f>IF(L118="[]","''",(IF(L118="'-'","''",L118)))&amp;","</f>
        <v>m/s,</v>
      </c>
      <c r="W118" s="2" t="str">
        <f>REPT(" ", (9-LEN(V118)))</f>
        <v xml:space="preserve">     </v>
      </c>
      <c r="X118" s="5" t="str">
        <f>"'"&amp;IF(E118="[]","-"," "&amp;(CLEAN(E118))&amp;" ")&amp;"'"&amp;";"</f>
        <v>' Long speed ';</v>
      </c>
      <c r="Z118" s="3">
        <v>-12</v>
      </c>
      <c r="AA118" s="3">
        <v>12</v>
      </c>
      <c r="AB118" s="3">
        <v>8</v>
      </c>
    </row>
    <row r="119" spans="2:28" ht="13.35" customHeight="1" x14ac:dyDescent="0.3">
      <c r="B119" s="207"/>
      <c r="C119" s="67" t="str">
        <f>"DfFPObj10"&amp;D119</f>
        <v>DfFPObj10Vy</v>
      </c>
      <c r="D119" s="44" t="s">
        <v>712</v>
      </c>
      <c r="E119" s="68" t="s">
        <v>1185</v>
      </c>
      <c r="F119" s="10" t="s">
        <v>1776</v>
      </c>
      <c r="G119" s="28">
        <v>0.1</v>
      </c>
      <c r="H119" s="28">
        <v>0</v>
      </c>
      <c r="I119" s="28"/>
      <c r="J119" s="29">
        <v>-20</v>
      </c>
      <c r="K119" s="29">
        <v>20</v>
      </c>
      <c r="L119" s="30" t="s">
        <v>2042</v>
      </c>
      <c r="M119" s="2"/>
      <c r="N119" s="10" t="s">
        <v>19</v>
      </c>
      <c r="O119" s="2" t="str">
        <f>"'"&amp;C119&amp;"'"&amp;","</f>
        <v>'DfFPObj10Vy',</v>
      </c>
      <c r="P119" s="2" t="str">
        <f>REPT(" ", (31-LEN(O119)))</f>
        <v xml:space="preserve">                 </v>
      </c>
      <c r="Q119" s="2" t="str">
        <f>"'"&amp;F119&amp;"',"</f>
        <v>'single',</v>
      </c>
      <c r="R119" s="2" t="str">
        <f t="shared" si="54"/>
        <v>0,</v>
      </c>
      <c r="S119" s="2"/>
      <c r="T119" s="2" t="str">
        <f>"["&amp;J119&amp;", "&amp;LEFT(K119,7)&amp;"]"&amp;","</f>
        <v>[-20, 20],</v>
      </c>
      <c r="U119" s="2" t="str">
        <f>REPT(" ", (12-LEN(T119)))</f>
        <v xml:space="preserve">  </v>
      </c>
      <c r="V119" s="13" t="str">
        <f>IF(L119="[]","''",(IF(L119="'-'","''",L119)))&amp;","</f>
        <v>m/s,</v>
      </c>
      <c r="W119" s="2" t="str">
        <f>REPT(" ", (9-LEN(V119)))</f>
        <v xml:space="preserve">     </v>
      </c>
      <c r="X119" s="5" t="str">
        <f>"'"&amp;IF(E119="[]","-"," "&amp;(CLEAN(E119))&amp;" ")&amp;"'"&amp;";"</f>
        <v>' Lat speed ';</v>
      </c>
      <c r="Z119" s="3">
        <v>-20</v>
      </c>
      <c r="AA119" s="3">
        <v>20</v>
      </c>
      <c r="AB119" s="3">
        <v>9</v>
      </c>
    </row>
    <row r="120" spans="2:28" ht="13.35" customHeight="1" x14ac:dyDescent="0.3">
      <c r="B120" s="207"/>
      <c r="C120" s="67" t="str">
        <f t="shared" si="76"/>
        <v>DfFPObj10type</v>
      </c>
      <c r="D120" s="44" t="s">
        <v>713</v>
      </c>
      <c r="E120" s="212" t="s">
        <v>1867</v>
      </c>
      <c r="F120" s="10" t="s">
        <v>1775</v>
      </c>
      <c r="G120" s="28">
        <v>1</v>
      </c>
      <c r="H120" s="28">
        <v>0</v>
      </c>
      <c r="I120" s="28"/>
      <c r="J120" s="29">
        <v>0</v>
      </c>
      <c r="K120" s="29">
        <v>7</v>
      </c>
      <c r="L120" s="29" t="s">
        <v>1777</v>
      </c>
      <c r="M120" s="2"/>
      <c r="N120" s="10" t="s">
        <v>19</v>
      </c>
      <c r="O120" s="2" t="str">
        <f t="shared" si="68"/>
        <v>'DfFPObj10type',</v>
      </c>
      <c r="P120" s="2" t="str">
        <f t="shared" si="73"/>
        <v xml:space="preserve">               </v>
      </c>
      <c r="Q120" s="2" t="str">
        <f t="shared" si="53"/>
        <v>'uint8',</v>
      </c>
      <c r="R120" s="2" t="str">
        <f t="shared" si="54"/>
        <v>0,</v>
      </c>
      <c r="S120" s="2"/>
      <c r="T120" s="2" t="str">
        <f t="shared" si="69"/>
        <v>[0, 7],</v>
      </c>
      <c r="U120" s="2" t="str">
        <f t="shared" si="74"/>
        <v xml:space="preserve">     </v>
      </c>
      <c r="V120" s="13" t="str">
        <f t="shared" si="70"/>
        <v>-,</v>
      </c>
      <c r="W120" s="2" t="str">
        <f t="shared" si="75"/>
        <v xml:space="preserve">       </v>
      </c>
      <c r="X120" s="5" t="str">
        <f t="shared" si="71"/>
        <v>' Type of Obj 0- Not object 1-Car 2-Wall 3-Truck 4-Bus 5-Person 6-Moto 7-Animals ';</v>
      </c>
      <c r="Z120" s="3">
        <v>0</v>
      </c>
      <c r="AA120" s="3">
        <v>3</v>
      </c>
      <c r="AB120" s="3">
        <v>2</v>
      </c>
    </row>
    <row r="121" spans="2:28" ht="13.35" customHeight="1" x14ac:dyDescent="0.3">
      <c r="B121" s="207"/>
      <c r="C121" s="67" t="str">
        <f t="shared" si="76"/>
        <v>DfFPObj10Orient</v>
      </c>
      <c r="D121" s="211" t="s">
        <v>1865</v>
      </c>
      <c r="E121" s="68" t="s">
        <v>1866</v>
      </c>
      <c r="F121" s="10" t="s">
        <v>1776</v>
      </c>
      <c r="G121" s="28">
        <v>1</v>
      </c>
      <c r="H121" s="28">
        <v>0</v>
      </c>
      <c r="I121" s="28"/>
      <c r="J121" s="29">
        <v>-180</v>
      </c>
      <c r="K121" s="29">
        <v>180</v>
      </c>
      <c r="L121" s="29" t="s">
        <v>1789</v>
      </c>
      <c r="M121" s="8"/>
      <c r="N121" s="10" t="s">
        <v>19</v>
      </c>
      <c r="O121" s="1" t="str">
        <f t="shared" si="68"/>
        <v>'DfFPObj10Orient',</v>
      </c>
      <c r="P121" s="1" t="str">
        <f t="shared" si="73"/>
        <v xml:space="preserve">             </v>
      </c>
      <c r="Q121" s="2" t="str">
        <f t="shared" si="53"/>
        <v>'single',</v>
      </c>
      <c r="R121" s="2" t="str">
        <f t="shared" si="54"/>
        <v>0,</v>
      </c>
      <c r="S121" s="2"/>
      <c r="T121" s="1" t="str">
        <f t="shared" si="69"/>
        <v>[-180, 180],</v>
      </c>
      <c r="U121" s="1" t="str">
        <f t="shared" si="74"/>
        <v/>
      </c>
      <c r="V121" s="13" t="str">
        <f t="shared" si="70"/>
        <v>deg,</v>
      </c>
      <c r="W121" s="2"/>
      <c r="X121" s="6" t="str">
        <f t="shared" si="71"/>
        <v>' Orientation ';</v>
      </c>
    </row>
    <row r="122" spans="2:28" ht="13.35" customHeight="1" x14ac:dyDescent="0.3">
      <c r="B122" s="207"/>
      <c r="C122" s="67" t="str">
        <f t="shared" si="76"/>
        <v>DfFPObj10DynamID</v>
      </c>
      <c r="D122" s="216" t="s">
        <v>1895</v>
      </c>
      <c r="E122" s="68" t="s">
        <v>1896</v>
      </c>
      <c r="F122" s="10" t="s">
        <v>1775</v>
      </c>
      <c r="G122" s="27">
        <v>1</v>
      </c>
      <c r="H122" s="217">
        <v>0</v>
      </c>
      <c r="I122" s="8"/>
      <c r="J122" s="29">
        <v>0</v>
      </c>
      <c r="K122" s="29">
        <v>40</v>
      </c>
      <c r="L122" s="29" t="s">
        <v>1777</v>
      </c>
      <c r="M122" s="8"/>
      <c r="N122" s="10" t="s">
        <v>19</v>
      </c>
      <c r="O122" s="1" t="str">
        <f t="shared" si="68"/>
        <v>'DfFPObj10DynamID',</v>
      </c>
      <c r="P122" s="1"/>
      <c r="Q122" s="2" t="str">
        <f t="shared" si="53"/>
        <v>'uint8',</v>
      </c>
      <c r="R122" s="2" t="str">
        <f t="shared" si="54"/>
        <v>0,</v>
      </c>
      <c r="S122" s="2"/>
      <c r="T122" s="1" t="str">
        <f t="shared" si="69"/>
        <v>[0, 40],</v>
      </c>
      <c r="U122" s="1"/>
      <c r="V122" s="13" t="str">
        <f t="shared" si="70"/>
        <v>-,</v>
      </c>
      <c r="W122" s="2"/>
      <c r="X122" s="6" t="str">
        <f t="shared" si="71"/>
        <v>' Dynamic ID ';</v>
      </c>
    </row>
    <row r="123" spans="2:28" ht="13.35" customHeight="1" x14ac:dyDescent="0.3">
      <c r="B123" s="207"/>
      <c r="C123" s="69" t="str">
        <f t="shared" si="76"/>
        <v>DfFPObj10Probabil</v>
      </c>
      <c r="D123" s="70" t="s">
        <v>714</v>
      </c>
      <c r="E123" s="71" t="s">
        <v>1186</v>
      </c>
      <c r="F123" s="10" t="s">
        <v>1775</v>
      </c>
      <c r="G123" s="28">
        <v>1</v>
      </c>
      <c r="H123" s="28">
        <v>0</v>
      </c>
      <c r="I123" s="28"/>
      <c r="J123" s="29">
        <v>0</v>
      </c>
      <c r="K123" s="29">
        <v>100</v>
      </c>
      <c r="L123" s="29" t="s">
        <v>1777</v>
      </c>
      <c r="M123" s="2"/>
      <c r="N123" s="10" t="s">
        <v>19</v>
      </c>
      <c r="O123" s="2" t="str">
        <f t="shared" si="68"/>
        <v>'DfFPObj10Probabil',</v>
      </c>
      <c r="P123" s="2" t="str">
        <f t="shared" si="73"/>
        <v xml:space="preserve">           </v>
      </c>
      <c r="Q123" s="2" t="str">
        <f t="shared" si="53"/>
        <v>'uint8',</v>
      </c>
      <c r="R123" s="2" t="str">
        <f t="shared" si="54"/>
        <v>0,</v>
      </c>
      <c r="S123" s="2"/>
      <c r="T123" s="2" t="str">
        <f t="shared" si="69"/>
        <v>[0, 100],</v>
      </c>
      <c r="U123" s="2" t="str">
        <f t="shared" si="74"/>
        <v xml:space="preserve">   </v>
      </c>
      <c r="V123" s="13" t="str">
        <f t="shared" si="70"/>
        <v>-,</v>
      </c>
      <c r="W123" s="2" t="str">
        <f t="shared" si="75"/>
        <v xml:space="preserve">       </v>
      </c>
      <c r="X123" s="5" t="str">
        <f t="shared" si="71"/>
        <v>' probability ';</v>
      </c>
      <c r="Z123" s="3">
        <v>70</v>
      </c>
      <c r="AA123" s="3">
        <v>100</v>
      </c>
      <c r="AB123" s="3">
        <v>5</v>
      </c>
    </row>
    <row r="124" spans="2:28" ht="13.35" customHeight="1" x14ac:dyDescent="0.3">
      <c r="B124" s="207"/>
      <c r="C124" s="64" t="str">
        <f>"DfFPObj11"&amp;D124</f>
        <v>DfFPObj11detect</v>
      </c>
      <c r="D124" s="65" t="s">
        <v>715</v>
      </c>
      <c r="E124" s="66" t="s">
        <v>726</v>
      </c>
      <c r="F124" s="10" t="s">
        <v>1775</v>
      </c>
      <c r="G124" s="28">
        <v>1</v>
      </c>
      <c r="H124" s="28">
        <v>0</v>
      </c>
      <c r="I124" s="28"/>
      <c r="J124" s="29">
        <v>0</v>
      </c>
      <c r="K124" s="29">
        <v>1</v>
      </c>
      <c r="L124" s="29" t="s">
        <v>1777</v>
      </c>
      <c r="M124" s="2"/>
      <c r="N124" s="10" t="s">
        <v>19</v>
      </c>
      <c r="O124" s="2" t="str">
        <f t="shared" si="68"/>
        <v>'DfFPObj11detect',</v>
      </c>
      <c r="P124" s="2" t="str">
        <f t="shared" si="73"/>
        <v xml:space="preserve">             </v>
      </c>
      <c r="Q124" s="2" t="str">
        <f t="shared" si="53"/>
        <v>'uint8',</v>
      </c>
      <c r="R124" s="2" t="str">
        <f t="shared" si="54"/>
        <v>0,</v>
      </c>
      <c r="S124" s="2"/>
      <c r="T124" s="2" t="str">
        <f t="shared" si="69"/>
        <v>[0, 1],</v>
      </c>
      <c r="U124" s="2" t="str">
        <f t="shared" si="74"/>
        <v xml:space="preserve">     </v>
      </c>
      <c r="V124" s="13" t="str">
        <f t="shared" si="70"/>
        <v>-,</v>
      </c>
      <c r="W124" s="2" t="str">
        <f t="shared" si="75"/>
        <v xml:space="preserve">       </v>
      </c>
      <c r="X124" s="5" t="str">
        <f t="shared" si="71"/>
        <v>' Cross object №11 ';</v>
      </c>
      <c r="Z124" s="3">
        <v>0</v>
      </c>
      <c r="AA124" s="3">
        <v>1</v>
      </c>
      <c r="AB124" s="3">
        <v>1</v>
      </c>
    </row>
    <row r="125" spans="2:28" ht="13.35" customHeight="1" x14ac:dyDescent="0.3">
      <c r="B125" s="207"/>
      <c r="C125" s="67" t="str">
        <f t="shared" ref="C125:C134" si="77">"DfFPObj11"&amp;D125</f>
        <v>DfFPObj11Sx1</v>
      </c>
      <c r="D125" s="214" t="s">
        <v>1558</v>
      </c>
      <c r="E125" s="68" t="s">
        <v>1875</v>
      </c>
      <c r="F125" s="10" t="s">
        <v>1776</v>
      </c>
      <c r="G125" s="28">
        <v>0.1</v>
      </c>
      <c r="H125" s="28">
        <v>0</v>
      </c>
      <c r="I125" s="28"/>
      <c r="J125" s="29">
        <v>0</v>
      </c>
      <c r="K125" s="29">
        <v>204</v>
      </c>
      <c r="L125" s="30" t="s">
        <v>1788</v>
      </c>
      <c r="M125" s="2"/>
      <c r="N125" s="10" t="s">
        <v>19</v>
      </c>
      <c r="O125" s="2" t="str">
        <f t="shared" si="68"/>
        <v>'DfFPObj11Sx1',</v>
      </c>
      <c r="P125" s="2" t="str">
        <f t="shared" si="73"/>
        <v xml:space="preserve">                </v>
      </c>
      <c r="Q125" s="2" t="str">
        <f t="shared" si="53"/>
        <v>'single',</v>
      </c>
      <c r="R125" s="2" t="str">
        <f t="shared" si="54"/>
        <v>0,</v>
      </c>
      <c r="S125" s="2"/>
      <c r="T125" s="2" t="str">
        <f t="shared" si="69"/>
        <v>[0, 204],</v>
      </c>
      <c r="U125" s="2" t="str">
        <f t="shared" si="74"/>
        <v xml:space="preserve">   </v>
      </c>
      <c r="V125" s="13" t="str">
        <f t="shared" si="70"/>
        <v>m,</v>
      </c>
      <c r="W125" s="2" t="str">
        <f>REPT(" ", (7-LEN(V125)))</f>
        <v xml:space="preserve">     </v>
      </c>
      <c r="X125" s="5" t="str">
        <f t="shared" si="71"/>
        <v>' Long distance to left point ';</v>
      </c>
      <c r="Z125" s="3">
        <v>0</v>
      </c>
      <c r="AA125" s="3">
        <v>127</v>
      </c>
      <c r="AB125" s="3">
        <v>11</v>
      </c>
    </row>
    <row r="126" spans="2:28" ht="13.35" customHeight="1" x14ac:dyDescent="0.3">
      <c r="B126" s="207"/>
      <c r="C126" s="67" t="str">
        <f t="shared" si="77"/>
        <v>DfFPObj11Sy1</v>
      </c>
      <c r="D126" s="214" t="s">
        <v>1559</v>
      </c>
      <c r="E126" s="68" t="s">
        <v>1876</v>
      </c>
      <c r="F126" s="10" t="s">
        <v>1776</v>
      </c>
      <c r="G126" s="28">
        <v>0.1</v>
      </c>
      <c r="H126" s="28">
        <v>0</v>
      </c>
      <c r="I126" s="28"/>
      <c r="J126" s="29">
        <v>-102</v>
      </c>
      <c r="K126" s="29">
        <v>102</v>
      </c>
      <c r="L126" s="30" t="s">
        <v>1788</v>
      </c>
      <c r="M126" s="2"/>
      <c r="N126" s="10" t="s">
        <v>19</v>
      </c>
      <c r="O126" s="2" t="str">
        <f t="shared" si="68"/>
        <v>'DfFPObj11Sy1',</v>
      </c>
      <c r="P126" s="2" t="str">
        <f t="shared" si="73"/>
        <v xml:space="preserve">                </v>
      </c>
      <c r="Q126" s="2" t="str">
        <f t="shared" si="53"/>
        <v>'single',</v>
      </c>
      <c r="R126" s="2" t="str">
        <f t="shared" si="54"/>
        <v>0,</v>
      </c>
      <c r="S126" s="2"/>
      <c r="T126" s="2" t="str">
        <f t="shared" si="69"/>
        <v>[-102, 102],</v>
      </c>
      <c r="U126" s="2" t="str">
        <f t="shared" si="74"/>
        <v/>
      </c>
      <c r="V126" s="13" t="str">
        <f t="shared" si="70"/>
        <v>m,</v>
      </c>
      <c r="W126" s="2" t="str">
        <f>REPT(" ", (7-LEN(V126)))</f>
        <v xml:space="preserve">     </v>
      </c>
      <c r="X126" s="5" t="str">
        <f t="shared" si="71"/>
        <v>' Lat distance to left point ';</v>
      </c>
      <c r="Z126" s="3">
        <v>-102</v>
      </c>
      <c r="AA126" s="3">
        <v>102</v>
      </c>
      <c r="AB126" s="3">
        <v>11</v>
      </c>
    </row>
    <row r="127" spans="2:28" ht="13.35" customHeight="1" x14ac:dyDescent="0.3">
      <c r="B127" s="207"/>
      <c r="C127" s="67" t="str">
        <f t="shared" si="77"/>
        <v>DfFPObj11Sx2</v>
      </c>
      <c r="D127" s="211" t="s">
        <v>1560</v>
      </c>
      <c r="E127" s="68" t="s">
        <v>1878</v>
      </c>
      <c r="F127" s="10" t="s">
        <v>1776</v>
      </c>
      <c r="G127" s="28">
        <v>0.1</v>
      </c>
      <c r="H127" s="28">
        <v>0</v>
      </c>
      <c r="I127" s="28"/>
      <c r="J127" s="29">
        <v>0</v>
      </c>
      <c r="K127" s="29">
        <v>204</v>
      </c>
      <c r="L127" s="30" t="s">
        <v>1788</v>
      </c>
      <c r="M127" s="2"/>
      <c r="N127" s="10" t="s">
        <v>19</v>
      </c>
      <c r="O127" s="2" t="str">
        <f t="shared" si="68"/>
        <v>'DfFPObj11Sx2',</v>
      </c>
      <c r="P127" s="2" t="str">
        <f t="shared" si="73"/>
        <v xml:space="preserve">                </v>
      </c>
      <c r="Q127" s="2" t="str">
        <f t="shared" si="53"/>
        <v>'single',</v>
      </c>
      <c r="R127" s="2" t="str">
        <f t="shared" si="54"/>
        <v>0,</v>
      </c>
      <c r="S127" s="2"/>
      <c r="T127" s="2" t="str">
        <f t="shared" si="69"/>
        <v>[0, 204],</v>
      </c>
      <c r="U127" s="2" t="str">
        <f t="shared" si="74"/>
        <v xml:space="preserve">   </v>
      </c>
      <c r="V127" s="13" t="str">
        <f t="shared" si="70"/>
        <v>m,</v>
      </c>
      <c r="W127" s="2" t="str">
        <f t="shared" si="75"/>
        <v xml:space="preserve">       </v>
      </c>
      <c r="X127" s="5" t="str">
        <f t="shared" si="71"/>
        <v>' Long distance to right point ';</v>
      </c>
    </row>
    <row r="128" spans="2:28" ht="13.35" customHeight="1" x14ac:dyDescent="0.3">
      <c r="B128" s="207"/>
      <c r="C128" s="67" t="str">
        <f t="shared" si="77"/>
        <v>DfFPObj11Sy2</v>
      </c>
      <c r="D128" s="211" t="s">
        <v>1561</v>
      </c>
      <c r="E128" s="68" t="s">
        <v>1877</v>
      </c>
      <c r="F128" s="10" t="s">
        <v>1776</v>
      </c>
      <c r="G128" s="28">
        <v>0.1</v>
      </c>
      <c r="H128" s="28">
        <v>0</v>
      </c>
      <c r="I128" s="28"/>
      <c r="J128" s="29">
        <v>-102</v>
      </c>
      <c r="K128" s="29">
        <v>102</v>
      </c>
      <c r="L128" s="30" t="s">
        <v>1788</v>
      </c>
      <c r="M128" s="2"/>
      <c r="N128" s="10" t="s">
        <v>19</v>
      </c>
      <c r="O128" s="2" t="str">
        <f t="shared" si="68"/>
        <v>'DfFPObj11Sy2',</v>
      </c>
      <c r="P128" s="2" t="str">
        <f t="shared" si="73"/>
        <v xml:space="preserve">                </v>
      </c>
      <c r="Q128" s="2" t="str">
        <f t="shared" si="53"/>
        <v>'single',</v>
      </c>
      <c r="R128" s="2" t="str">
        <f t="shared" si="54"/>
        <v>0,</v>
      </c>
      <c r="S128" s="2"/>
      <c r="T128" s="2" t="str">
        <f t="shared" si="69"/>
        <v>[-102, 102],</v>
      </c>
      <c r="U128" s="2" t="str">
        <f t="shared" si="74"/>
        <v/>
      </c>
      <c r="V128" s="13" t="str">
        <f t="shared" si="70"/>
        <v>m,</v>
      </c>
      <c r="W128" s="2" t="str">
        <f t="shared" si="75"/>
        <v xml:space="preserve">       </v>
      </c>
      <c r="X128" s="5" t="str">
        <f t="shared" si="71"/>
        <v>' Lat distance to right point ';</v>
      </c>
    </row>
    <row r="129" spans="2:28" ht="13.35" customHeight="1" x14ac:dyDescent="0.3">
      <c r="B129" s="207"/>
      <c r="C129" s="67" t="str">
        <f>"DfFPObj11"&amp;D129</f>
        <v>DfFPObj11Vx</v>
      </c>
      <c r="D129" s="44" t="s">
        <v>711</v>
      </c>
      <c r="E129" s="68" t="s">
        <v>1184</v>
      </c>
      <c r="F129" s="10" t="s">
        <v>1776</v>
      </c>
      <c r="G129" s="28">
        <v>0.1</v>
      </c>
      <c r="H129" s="28">
        <v>0</v>
      </c>
      <c r="I129" s="28"/>
      <c r="J129" s="29">
        <v>-102</v>
      </c>
      <c r="K129" s="29">
        <v>102</v>
      </c>
      <c r="L129" s="30" t="s">
        <v>2042</v>
      </c>
      <c r="M129" s="2"/>
      <c r="N129" s="10" t="s">
        <v>19</v>
      </c>
      <c r="O129" s="2" t="str">
        <f>"'"&amp;C129&amp;"'"&amp;","</f>
        <v>'DfFPObj11Vx',</v>
      </c>
      <c r="P129" s="2" t="str">
        <f>REPT(" ", (31-LEN(O129)))</f>
        <v xml:space="preserve">                 </v>
      </c>
      <c r="Q129" s="2" t="str">
        <f>"'"&amp;F129&amp;"',"</f>
        <v>'single',</v>
      </c>
      <c r="R129" s="2" t="str">
        <f t="shared" si="54"/>
        <v>0,</v>
      </c>
      <c r="S129" s="2"/>
      <c r="T129" s="2" t="str">
        <f>"["&amp;J129&amp;", "&amp;LEFT(K129,7)&amp;"]"&amp;","</f>
        <v>[-102, 102],</v>
      </c>
      <c r="U129" s="2" t="str">
        <f>REPT(" ", (12-LEN(T129)))</f>
        <v/>
      </c>
      <c r="V129" s="13" t="str">
        <f>IF(L129="[]","''",(IF(L129="'-'","''",L129)))&amp;","</f>
        <v>m/s,</v>
      </c>
      <c r="W129" s="2" t="str">
        <f>REPT(" ", (9-LEN(V129)))</f>
        <v xml:space="preserve">     </v>
      </c>
      <c r="X129" s="5" t="str">
        <f>"'"&amp;IF(E129="[]","-"," "&amp;(CLEAN(E129))&amp;" ")&amp;"'"&amp;";"</f>
        <v>' Long speed ';</v>
      </c>
      <c r="Z129" s="3">
        <v>-12</v>
      </c>
      <c r="AA129" s="3">
        <v>12</v>
      </c>
      <c r="AB129" s="3">
        <v>8</v>
      </c>
    </row>
    <row r="130" spans="2:28" ht="13.35" customHeight="1" x14ac:dyDescent="0.3">
      <c r="B130" s="207"/>
      <c r="C130" s="67" t="str">
        <f>"DfFPObj11"&amp;D130</f>
        <v>DfFPObj11Vy</v>
      </c>
      <c r="D130" s="44" t="s">
        <v>712</v>
      </c>
      <c r="E130" s="68" t="s">
        <v>1185</v>
      </c>
      <c r="F130" s="10" t="s">
        <v>1776</v>
      </c>
      <c r="G130" s="28">
        <v>0.1</v>
      </c>
      <c r="H130" s="28">
        <v>0</v>
      </c>
      <c r="I130" s="28"/>
      <c r="J130" s="29">
        <v>-20</v>
      </c>
      <c r="K130" s="29">
        <v>20</v>
      </c>
      <c r="L130" s="30" t="s">
        <v>2042</v>
      </c>
      <c r="M130" s="2"/>
      <c r="N130" s="10" t="s">
        <v>19</v>
      </c>
      <c r="O130" s="2" t="str">
        <f>"'"&amp;C130&amp;"'"&amp;","</f>
        <v>'DfFPObj11Vy',</v>
      </c>
      <c r="P130" s="2" t="str">
        <f>REPT(" ", (31-LEN(O130)))</f>
        <v xml:space="preserve">                 </v>
      </c>
      <c r="Q130" s="2" t="str">
        <f>"'"&amp;F130&amp;"',"</f>
        <v>'single',</v>
      </c>
      <c r="R130" s="2" t="str">
        <f t="shared" si="54"/>
        <v>0,</v>
      </c>
      <c r="S130" s="2"/>
      <c r="T130" s="2" t="str">
        <f>"["&amp;J130&amp;", "&amp;LEFT(K130,7)&amp;"]"&amp;","</f>
        <v>[-20, 20],</v>
      </c>
      <c r="U130" s="2" t="str">
        <f>REPT(" ", (12-LEN(T130)))</f>
        <v xml:space="preserve">  </v>
      </c>
      <c r="V130" s="13" t="str">
        <f>IF(L130="[]","''",(IF(L130="'-'","''",L130)))&amp;","</f>
        <v>m/s,</v>
      </c>
      <c r="W130" s="2" t="str">
        <f>REPT(" ", (9-LEN(V130)))</f>
        <v xml:space="preserve">     </v>
      </c>
      <c r="X130" s="5" t="str">
        <f>"'"&amp;IF(E130="[]","-"," "&amp;(CLEAN(E130))&amp;" ")&amp;"'"&amp;";"</f>
        <v>' Lat speed ';</v>
      </c>
      <c r="Z130" s="3">
        <v>-20</v>
      </c>
      <c r="AA130" s="3">
        <v>20</v>
      </c>
      <c r="AB130" s="3">
        <v>9</v>
      </c>
    </row>
    <row r="131" spans="2:28" ht="13.35" customHeight="1" x14ac:dyDescent="0.3">
      <c r="B131" s="207"/>
      <c r="C131" s="67" t="str">
        <f t="shared" si="77"/>
        <v>DfFPObj11type</v>
      </c>
      <c r="D131" s="44" t="s">
        <v>713</v>
      </c>
      <c r="E131" s="212" t="s">
        <v>1867</v>
      </c>
      <c r="F131" s="10" t="s">
        <v>1775</v>
      </c>
      <c r="G131" s="28">
        <v>1</v>
      </c>
      <c r="H131" s="28">
        <v>0</v>
      </c>
      <c r="I131" s="28"/>
      <c r="J131" s="29">
        <v>0</v>
      </c>
      <c r="K131" s="29">
        <v>7</v>
      </c>
      <c r="L131" s="29" t="s">
        <v>1777</v>
      </c>
      <c r="M131" s="2"/>
      <c r="N131" s="10" t="s">
        <v>19</v>
      </c>
      <c r="O131" s="2" t="str">
        <f t="shared" si="68"/>
        <v>'DfFPObj11type',</v>
      </c>
      <c r="P131" s="2" t="str">
        <f t="shared" si="73"/>
        <v xml:space="preserve">               </v>
      </c>
      <c r="Q131" s="2" t="str">
        <f t="shared" si="53"/>
        <v>'uint8',</v>
      </c>
      <c r="R131" s="2" t="str">
        <f t="shared" si="54"/>
        <v>0,</v>
      </c>
      <c r="S131" s="2"/>
      <c r="T131" s="2" t="str">
        <f t="shared" si="69"/>
        <v>[0, 7],</v>
      </c>
      <c r="U131" s="2" t="str">
        <f t="shared" si="74"/>
        <v xml:space="preserve">     </v>
      </c>
      <c r="V131" s="13" t="str">
        <f t="shared" si="70"/>
        <v>-,</v>
      </c>
      <c r="W131" s="2" t="str">
        <f t="shared" si="75"/>
        <v xml:space="preserve">       </v>
      </c>
      <c r="X131" s="5" t="str">
        <f t="shared" si="71"/>
        <v>' Type of Obj 0- Not object 1-Car 2-Wall 3-Truck 4-Bus 5-Person 6-Moto 7-Animals ';</v>
      </c>
      <c r="Z131" s="3">
        <v>0</v>
      </c>
      <c r="AA131" s="3">
        <v>3</v>
      </c>
      <c r="AB131" s="3">
        <v>2</v>
      </c>
    </row>
    <row r="132" spans="2:28" ht="13.35" customHeight="1" x14ac:dyDescent="0.3">
      <c r="B132" s="207"/>
      <c r="C132" s="67" t="str">
        <f t="shared" si="77"/>
        <v>DfFPObj11Orient</v>
      </c>
      <c r="D132" s="211" t="s">
        <v>1865</v>
      </c>
      <c r="E132" s="68" t="s">
        <v>1866</v>
      </c>
      <c r="F132" s="10" t="s">
        <v>1776</v>
      </c>
      <c r="G132" s="28">
        <v>1</v>
      </c>
      <c r="H132" s="28">
        <v>0</v>
      </c>
      <c r="I132" s="28"/>
      <c r="J132" s="29">
        <v>-180</v>
      </c>
      <c r="K132" s="29">
        <v>180</v>
      </c>
      <c r="L132" s="29" t="s">
        <v>1789</v>
      </c>
      <c r="M132" s="8"/>
      <c r="N132" s="10" t="s">
        <v>19</v>
      </c>
      <c r="O132" s="1" t="str">
        <f t="shared" si="68"/>
        <v>'DfFPObj11Orient',</v>
      </c>
      <c r="P132" s="1" t="str">
        <f t="shared" si="73"/>
        <v xml:space="preserve">             </v>
      </c>
      <c r="Q132" s="2" t="str">
        <f t="shared" si="53"/>
        <v>'single',</v>
      </c>
      <c r="R132" s="2" t="str">
        <f t="shared" si="54"/>
        <v>0,</v>
      </c>
      <c r="S132" s="2"/>
      <c r="T132" s="1" t="str">
        <f t="shared" si="69"/>
        <v>[-180, 180],</v>
      </c>
      <c r="U132" s="1" t="str">
        <f t="shared" si="74"/>
        <v/>
      </c>
      <c r="V132" s="13" t="str">
        <f t="shared" si="70"/>
        <v>deg,</v>
      </c>
      <c r="W132" s="2"/>
      <c r="X132" s="6" t="str">
        <f t="shared" si="71"/>
        <v>' Orientation ';</v>
      </c>
    </row>
    <row r="133" spans="2:28" ht="13.35" customHeight="1" x14ac:dyDescent="0.3">
      <c r="B133" s="207"/>
      <c r="C133" s="67" t="str">
        <f t="shared" si="77"/>
        <v>DfFPObj11DynamID</v>
      </c>
      <c r="D133" s="216" t="s">
        <v>1895</v>
      </c>
      <c r="E133" s="68" t="s">
        <v>1896</v>
      </c>
      <c r="F133" s="10" t="s">
        <v>1775</v>
      </c>
      <c r="G133" s="27">
        <v>1</v>
      </c>
      <c r="H133" s="217">
        <v>0</v>
      </c>
      <c r="I133" s="8"/>
      <c r="J133" s="29">
        <v>0</v>
      </c>
      <c r="K133" s="29">
        <v>40</v>
      </c>
      <c r="L133" s="29" t="s">
        <v>1777</v>
      </c>
      <c r="M133" s="8"/>
      <c r="N133" s="10" t="s">
        <v>19</v>
      </c>
      <c r="O133" s="1" t="str">
        <f t="shared" si="68"/>
        <v>'DfFPObj11DynamID',</v>
      </c>
      <c r="P133" s="1"/>
      <c r="Q133" s="2" t="str">
        <f t="shared" si="53"/>
        <v>'uint8',</v>
      </c>
      <c r="R133" s="2" t="str">
        <f t="shared" si="54"/>
        <v>0,</v>
      </c>
      <c r="S133" s="2"/>
      <c r="T133" s="1" t="str">
        <f t="shared" si="69"/>
        <v>[0, 40],</v>
      </c>
      <c r="U133" s="1"/>
      <c r="V133" s="13" t="str">
        <f t="shared" si="70"/>
        <v>-,</v>
      </c>
      <c r="W133" s="2"/>
      <c r="X133" s="6" t="str">
        <f t="shared" si="71"/>
        <v>' Dynamic ID ';</v>
      </c>
    </row>
    <row r="134" spans="2:28" ht="13.35" customHeight="1" x14ac:dyDescent="0.3">
      <c r="B134" s="207"/>
      <c r="C134" s="69" t="str">
        <f t="shared" si="77"/>
        <v>DfFPObj11Probabil</v>
      </c>
      <c r="D134" s="70" t="s">
        <v>714</v>
      </c>
      <c r="E134" s="71" t="s">
        <v>1186</v>
      </c>
      <c r="F134" s="10" t="s">
        <v>1775</v>
      </c>
      <c r="G134" s="28">
        <v>1</v>
      </c>
      <c r="H134" s="28">
        <v>0</v>
      </c>
      <c r="I134" s="28"/>
      <c r="J134" s="29">
        <v>0</v>
      </c>
      <c r="K134" s="29">
        <v>100</v>
      </c>
      <c r="L134" s="29" t="s">
        <v>1777</v>
      </c>
      <c r="M134" s="2"/>
      <c r="N134" s="10" t="s">
        <v>19</v>
      </c>
      <c r="O134" s="2" t="str">
        <f t="shared" si="68"/>
        <v>'DfFPObj11Probabil',</v>
      </c>
      <c r="P134" s="2" t="str">
        <f t="shared" si="73"/>
        <v xml:space="preserve">           </v>
      </c>
      <c r="Q134" s="2" t="str">
        <f t="shared" si="53"/>
        <v>'uint8',</v>
      </c>
      <c r="R134" s="2" t="str">
        <f t="shared" si="54"/>
        <v>0,</v>
      </c>
      <c r="S134" s="2"/>
      <c r="T134" s="2" t="str">
        <f t="shared" si="69"/>
        <v>[0, 100],</v>
      </c>
      <c r="U134" s="2" t="str">
        <f t="shared" si="74"/>
        <v xml:space="preserve">   </v>
      </c>
      <c r="V134" s="13" t="str">
        <f t="shared" si="70"/>
        <v>-,</v>
      </c>
      <c r="W134" s="2" t="str">
        <f t="shared" si="75"/>
        <v xml:space="preserve">       </v>
      </c>
      <c r="X134" s="5" t="str">
        <f t="shared" si="71"/>
        <v>' probability ';</v>
      </c>
      <c r="Z134" s="3">
        <v>70</v>
      </c>
      <c r="AA134" s="3">
        <v>100</v>
      </c>
      <c r="AB134" s="3">
        <v>5</v>
      </c>
    </row>
    <row r="135" spans="2:28" s="8" customFormat="1" ht="13.35" customHeight="1" x14ac:dyDescent="0.3">
      <c r="B135" s="27"/>
      <c r="C135" s="12"/>
      <c r="D135" s="45"/>
      <c r="E135" s="7"/>
      <c r="F135" s="1"/>
      <c r="J135" s="34"/>
      <c r="K135" s="34"/>
      <c r="L135" s="25"/>
      <c r="M135" s="1"/>
      <c r="N135" s="1"/>
      <c r="O135" s="1" t="str">
        <f>"    %"&amp;B136</f>
        <v xml:space="preserve">    %Rear</v>
      </c>
      <c r="P135" s="2"/>
      <c r="Q135" s="2"/>
      <c r="R135" s="2"/>
      <c r="S135" s="2"/>
      <c r="T135" s="2"/>
      <c r="U135" s="2"/>
      <c r="V135" s="13"/>
      <c r="W135" s="2"/>
      <c r="X135" s="5"/>
      <c r="AB135" s="8">
        <v>455</v>
      </c>
    </row>
    <row r="136" spans="2:28" s="8" customFormat="1" ht="13.35" customHeight="1" x14ac:dyDescent="0.3">
      <c r="B136" s="205" t="s">
        <v>1482</v>
      </c>
      <c r="C136" s="64" t="str">
        <f t="shared" ref="C136:C144" si="78">"DfRPObj12"&amp;D136</f>
        <v>DfRPObj12detect</v>
      </c>
      <c r="D136" s="65" t="s">
        <v>715</v>
      </c>
      <c r="E136" s="66" t="s">
        <v>1342</v>
      </c>
      <c r="F136" s="10" t="s">
        <v>1775</v>
      </c>
      <c r="G136" s="27">
        <v>1</v>
      </c>
      <c r="H136" s="27">
        <v>0</v>
      </c>
      <c r="I136" s="27"/>
      <c r="J136" s="29">
        <v>0</v>
      </c>
      <c r="K136" s="29">
        <v>1</v>
      </c>
      <c r="L136" s="29" t="s">
        <v>1777</v>
      </c>
      <c r="M136" s="28"/>
      <c r="N136" s="10" t="s">
        <v>19</v>
      </c>
      <c r="O136" s="2" t="str">
        <f t="shared" ref="O136:O162" si="79">"'"&amp;C136&amp;"'"&amp;","</f>
        <v>'DfRPObj12detect',</v>
      </c>
      <c r="P136" s="2" t="str">
        <f t="shared" si="73"/>
        <v xml:space="preserve">             </v>
      </c>
      <c r="Q136" s="2" t="str">
        <f t="shared" si="53"/>
        <v>'uint8',</v>
      </c>
      <c r="R136" s="2" t="str">
        <f t="shared" si="54"/>
        <v>0,</v>
      </c>
      <c r="S136" s="2"/>
      <c r="T136" s="2" t="str">
        <f t="shared" ref="T136:T162" si="80">"["&amp;J136&amp;", "&amp;LEFT(K136,7)&amp;"]"&amp;","</f>
        <v>[0, 1],</v>
      </c>
      <c r="U136" s="2" t="str">
        <f t="shared" si="74"/>
        <v xml:space="preserve">     </v>
      </c>
      <c r="V136" s="13" t="str">
        <f t="shared" ref="V136:V162" si="81">IF(L136="[]","''",(IF(L136="'-'","''",L136)))&amp;","</f>
        <v>-,</v>
      </c>
      <c r="W136" s="2" t="str">
        <f>REPT(" ", (7-LEN(V136)))</f>
        <v xml:space="preserve">     </v>
      </c>
      <c r="X136" s="5" t="str">
        <f t="shared" ref="X136:X162" si="82">"'"&amp;IF(E136="[]","-"," "&amp;(CLEAN(E136))&amp;" ")&amp;"'"&amp;";"</f>
        <v>' Rear Left object №12 ';</v>
      </c>
      <c r="Y136" s="3"/>
      <c r="Z136" s="3">
        <v>0</v>
      </c>
      <c r="AA136" s="3">
        <v>1</v>
      </c>
      <c r="AB136" s="3">
        <v>1</v>
      </c>
    </row>
    <row r="137" spans="2:28" s="8" customFormat="1" ht="13.35" customHeight="1" x14ac:dyDescent="0.3">
      <c r="B137" s="205"/>
      <c r="C137" s="67" t="str">
        <f t="shared" si="78"/>
        <v>DfRPObj12Sx1</v>
      </c>
      <c r="D137" s="276" t="s">
        <v>1558</v>
      </c>
      <c r="E137" s="68" t="s">
        <v>3129</v>
      </c>
      <c r="F137" s="10" t="s">
        <v>1776</v>
      </c>
      <c r="G137" s="28">
        <v>0.1</v>
      </c>
      <c r="H137" s="28">
        <v>0</v>
      </c>
      <c r="I137" s="28"/>
      <c r="J137" s="29">
        <v>-204</v>
      </c>
      <c r="K137" s="29">
        <v>0</v>
      </c>
      <c r="L137" s="30" t="s">
        <v>1788</v>
      </c>
      <c r="M137" s="2"/>
      <c r="N137" s="10" t="s">
        <v>19</v>
      </c>
      <c r="O137" s="2" t="str">
        <f t="shared" si="79"/>
        <v>'DfRPObj12Sx1',</v>
      </c>
      <c r="P137" s="2" t="str">
        <f t="shared" si="73"/>
        <v xml:space="preserve">                </v>
      </c>
      <c r="Q137" s="2" t="str">
        <f t="shared" si="53"/>
        <v>'single',</v>
      </c>
      <c r="R137" s="2" t="str">
        <f t="shared" si="54"/>
        <v>0,</v>
      </c>
      <c r="S137" s="2"/>
      <c r="T137" s="2" t="str">
        <f t="shared" si="80"/>
        <v>[-204, 0],</v>
      </c>
      <c r="U137" s="2" t="str">
        <f t="shared" si="74"/>
        <v xml:space="preserve">  </v>
      </c>
      <c r="V137" s="13" t="str">
        <f t="shared" si="81"/>
        <v>m,</v>
      </c>
      <c r="W137" s="2" t="str">
        <f t="shared" ref="W137:W267" si="83">REPT(" ", (7-LEN(V137)))</f>
        <v xml:space="preserve">     </v>
      </c>
      <c r="X137" s="5" t="str">
        <f t="shared" si="82"/>
        <v>' Long distance to front rigft point ';</v>
      </c>
      <c r="Y137" s="3"/>
      <c r="Z137" s="3">
        <v>0</v>
      </c>
      <c r="AA137" s="3">
        <v>51</v>
      </c>
      <c r="AB137" s="3">
        <v>9</v>
      </c>
    </row>
    <row r="138" spans="2:28" s="8" customFormat="1" ht="13.35" customHeight="1" x14ac:dyDescent="0.3">
      <c r="B138" s="205"/>
      <c r="C138" s="67" t="str">
        <f t="shared" si="78"/>
        <v>DfRPObj12Sy1</v>
      </c>
      <c r="D138" s="276" t="s">
        <v>1559</v>
      </c>
      <c r="E138" s="68" t="s">
        <v>3130</v>
      </c>
      <c r="F138" s="10" t="s">
        <v>1776</v>
      </c>
      <c r="G138" s="28">
        <v>0.1</v>
      </c>
      <c r="H138" s="28">
        <v>0</v>
      </c>
      <c r="I138" s="28"/>
      <c r="J138" s="29">
        <v>-102</v>
      </c>
      <c r="K138" s="29">
        <v>102</v>
      </c>
      <c r="L138" s="30" t="s">
        <v>1788</v>
      </c>
      <c r="M138" s="2"/>
      <c r="N138" s="10" t="s">
        <v>19</v>
      </c>
      <c r="O138" s="2" t="str">
        <f t="shared" si="79"/>
        <v>'DfRPObj12Sy1',</v>
      </c>
      <c r="P138" s="2" t="str">
        <f t="shared" si="73"/>
        <v xml:space="preserve">                </v>
      </c>
      <c r="Q138" s="2" t="str">
        <f t="shared" si="53"/>
        <v>'single',</v>
      </c>
      <c r="R138" s="2" t="str">
        <f t="shared" si="54"/>
        <v>0,</v>
      </c>
      <c r="S138" s="2"/>
      <c r="T138" s="2" t="str">
        <f t="shared" si="80"/>
        <v>[-102, 102],</v>
      </c>
      <c r="U138" s="2" t="str">
        <f t="shared" si="74"/>
        <v/>
      </c>
      <c r="V138" s="13" t="str">
        <f t="shared" si="81"/>
        <v>m,</v>
      </c>
      <c r="W138" s="2" t="str">
        <f t="shared" si="83"/>
        <v xml:space="preserve">     </v>
      </c>
      <c r="X138" s="5" t="str">
        <f t="shared" si="82"/>
        <v>' Lat distande to front rigft point ';</v>
      </c>
      <c r="Y138" s="3"/>
      <c r="Z138" s="3">
        <v>-25</v>
      </c>
      <c r="AA138" s="3">
        <v>25</v>
      </c>
      <c r="AB138" s="3">
        <v>9</v>
      </c>
    </row>
    <row r="139" spans="2:28" s="8" customFormat="1" ht="13.35" customHeight="1" x14ac:dyDescent="0.3">
      <c r="B139" s="205"/>
      <c r="C139" s="67" t="str">
        <f t="shared" ref="C139:C140" si="84">"DfRPObj12"&amp;D139</f>
        <v>DfRPObj12Sx2</v>
      </c>
      <c r="D139" s="276" t="s">
        <v>1560</v>
      </c>
      <c r="E139" s="68" t="s">
        <v>3131</v>
      </c>
      <c r="F139" s="10" t="s">
        <v>1776</v>
      </c>
      <c r="G139" s="28">
        <v>0.1</v>
      </c>
      <c r="H139" s="28">
        <v>0</v>
      </c>
      <c r="I139" s="28"/>
      <c r="J139" s="29">
        <v>-204</v>
      </c>
      <c r="K139" s="29">
        <v>0</v>
      </c>
      <c r="L139" s="30" t="s">
        <v>1788</v>
      </c>
      <c r="M139" s="2"/>
      <c r="N139" s="10" t="s">
        <v>19</v>
      </c>
      <c r="O139" s="2" t="str">
        <f t="shared" ref="O139:O140" si="85">"'"&amp;C139&amp;"'"&amp;","</f>
        <v>'DfRPObj12Sx2',</v>
      </c>
      <c r="P139" s="2" t="str">
        <f t="shared" ref="P139:P140" si="86">REPT(" ", (31-LEN(O139)))</f>
        <v xml:space="preserve">                </v>
      </c>
      <c r="Q139" s="2" t="str">
        <f t="shared" ref="Q139:Q140" si="87">"'"&amp;F139&amp;"',"</f>
        <v>'single',</v>
      </c>
      <c r="R139" s="2" t="str">
        <f t="shared" si="54"/>
        <v>0,</v>
      </c>
      <c r="S139" s="2"/>
      <c r="T139" s="2" t="str">
        <f t="shared" ref="T139:T140" si="88">"["&amp;J139&amp;", "&amp;LEFT(K139,7)&amp;"]"&amp;","</f>
        <v>[-204, 0],</v>
      </c>
      <c r="U139" s="2" t="str">
        <f t="shared" ref="U139:U140" si="89">REPT(" ", (12-LEN(T139)))</f>
        <v xml:space="preserve">  </v>
      </c>
      <c r="V139" s="13" t="str">
        <f t="shared" ref="V139:V140" si="90">IF(L139="[]","''",(IF(L139="'-'","''",L139)))&amp;","</f>
        <v>m,</v>
      </c>
      <c r="W139" s="2" t="str">
        <f t="shared" ref="W139:W140" si="91">REPT(" ", (7-LEN(V139)))</f>
        <v xml:space="preserve">     </v>
      </c>
      <c r="X139" s="5" t="str">
        <f t="shared" ref="X139:X140" si="92">"'"&amp;IF(E139="[]","-"," "&amp;(CLEAN(E139))&amp;" ")&amp;"'"&amp;";"</f>
        <v>' Long distance to rear right point ';</v>
      </c>
      <c r="Y139" s="3"/>
      <c r="Z139" s="3">
        <v>0</v>
      </c>
      <c r="AA139" s="3">
        <v>51</v>
      </c>
      <c r="AB139" s="3">
        <v>9</v>
      </c>
    </row>
    <row r="140" spans="2:28" s="8" customFormat="1" ht="13.35" customHeight="1" x14ac:dyDescent="0.3">
      <c r="B140" s="205"/>
      <c r="C140" s="67" t="str">
        <f t="shared" si="84"/>
        <v>DfRPObj12Sy2</v>
      </c>
      <c r="D140" s="276" t="s">
        <v>1561</v>
      </c>
      <c r="E140" s="68" t="s">
        <v>3132</v>
      </c>
      <c r="F140" s="10" t="s">
        <v>1776</v>
      </c>
      <c r="G140" s="28">
        <v>0.1</v>
      </c>
      <c r="H140" s="28">
        <v>0</v>
      </c>
      <c r="I140" s="28"/>
      <c r="J140" s="29">
        <v>-102</v>
      </c>
      <c r="K140" s="29">
        <v>102</v>
      </c>
      <c r="L140" s="30" t="s">
        <v>1788</v>
      </c>
      <c r="M140" s="2"/>
      <c r="N140" s="10" t="s">
        <v>19</v>
      </c>
      <c r="O140" s="2" t="str">
        <f t="shared" si="85"/>
        <v>'DfRPObj12Sy2',</v>
      </c>
      <c r="P140" s="2" t="str">
        <f t="shared" si="86"/>
        <v xml:space="preserve">                </v>
      </c>
      <c r="Q140" s="2" t="str">
        <f t="shared" si="87"/>
        <v>'single',</v>
      </c>
      <c r="R140" s="2" t="str">
        <f t="shared" si="54"/>
        <v>0,</v>
      </c>
      <c r="S140" s="2"/>
      <c r="T140" s="2" t="str">
        <f t="shared" si="88"/>
        <v>[-102, 102],</v>
      </c>
      <c r="U140" s="2" t="str">
        <f t="shared" si="89"/>
        <v/>
      </c>
      <c r="V140" s="13" t="str">
        <f t="shared" si="90"/>
        <v>m,</v>
      </c>
      <c r="W140" s="2" t="str">
        <f t="shared" si="91"/>
        <v xml:space="preserve">     </v>
      </c>
      <c r="X140" s="5" t="str">
        <f t="shared" si="92"/>
        <v>' Lat distande to rear right point ';</v>
      </c>
      <c r="Y140" s="3"/>
      <c r="Z140" s="3">
        <v>-25</v>
      </c>
      <c r="AA140" s="3">
        <v>25</v>
      </c>
      <c r="AB140" s="3">
        <v>9</v>
      </c>
    </row>
    <row r="141" spans="2:28" s="8" customFormat="1" ht="13.35" customHeight="1" x14ac:dyDescent="0.3">
      <c r="B141" s="205"/>
      <c r="C141" s="67" t="str">
        <f t="shared" si="78"/>
        <v>DfRPObj12Vx</v>
      </c>
      <c r="D141" s="44" t="s">
        <v>711</v>
      </c>
      <c r="E141" s="68" t="s">
        <v>1184</v>
      </c>
      <c r="F141" s="10" t="s">
        <v>1776</v>
      </c>
      <c r="G141" s="28">
        <v>0.1</v>
      </c>
      <c r="H141" s="28">
        <v>0</v>
      </c>
      <c r="I141" s="28"/>
      <c r="J141" s="29">
        <v>-102</v>
      </c>
      <c r="K141" s="29">
        <v>102</v>
      </c>
      <c r="L141" s="30" t="s">
        <v>2042</v>
      </c>
      <c r="M141" s="2"/>
      <c r="N141" s="10" t="s">
        <v>19</v>
      </c>
      <c r="O141" s="2" t="str">
        <f t="shared" si="79"/>
        <v>'DfRPObj12Vx',</v>
      </c>
      <c r="P141" s="2" t="str">
        <f t="shared" si="73"/>
        <v xml:space="preserve">                 </v>
      </c>
      <c r="Q141" s="2" t="str">
        <f t="shared" si="53"/>
        <v>'single',</v>
      </c>
      <c r="R141" s="2" t="str">
        <f t="shared" si="54"/>
        <v>0,</v>
      </c>
      <c r="S141" s="2"/>
      <c r="T141" s="2" t="str">
        <f t="shared" si="80"/>
        <v>[-102, 102],</v>
      </c>
      <c r="U141" s="2" t="str">
        <f t="shared" si="74"/>
        <v/>
      </c>
      <c r="V141" s="13" t="str">
        <f t="shared" si="81"/>
        <v>m/s,</v>
      </c>
      <c r="W141" s="2"/>
      <c r="X141" s="5" t="str">
        <f t="shared" si="82"/>
        <v>' Long speed ';</v>
      </c>
      <c r="Y141" s="3"/>
      <c r="Z141" s="3">
        <v>0</v>
      </c>
      <c r="AA141" s="3">
        <v>51</v>
      </c>
      <c r="AB141" s="3">
        <v>9</v>
      </c>
    </row>
    <row r="142" spans="2:28" s="8" customFormat="1" ht="13.35" customHeight="1" x14ac:dyDescent="0.3">
      <c r="B142" s="205"/>
      <c r="C142" s="67" t="str">
        <f t="shared" si="78"/>
        <v>DfRPObj12Vy</v>
      </c>
      <c r="D142" s="44" t="s">
        <v>712</v>
      </c>
      <c r="E142" s="68" t="s">
        <v>1185</v>
      </c>
      <c r="F142" s="10" t="s">
        <v>1776</v>
      </c>
      <c r="G142" s="28">
        <v>0.1</v>
      </c>
      <c r="H142" s="28">
        <v>0</v>
      </c>
      <c r="I142" s="28"/>
      <c r="J142" s="29">
        <v>-20</v>
      </c>
      <c r="K142" s="29">
        <v>20</v>
      </c>
      <c r="L142" s="30" t="s">
        <v>2042</v>
      </c>
      <c r="M142" s="2"/>
      <c r="N142" s="10" t="s">
        <v>19</v>
      </c>
      <c r="O142" s="2" t="str">
        <f t="shared" si="79"/>
        <v>'DfRPObj12Vy',</v>
      </c>
      <c r="P142" s="2" t="str">
        <f t="shared" si="73"/>
        <v xml:space="preserve">                 </v>
      </c>
      <c r="Q142" s="2" t="str">
        <f t="shared" si="53"/>
        <v>'single',</v>
      </c>
      <c r="R142" s="2" t="str">
        <f t="shared" si="54"/>
        <v>0,</v>
      </c>
      <c r="S142" s="2"/>
      <c r="T142" s="2" t="str">
        <f t="shared" si="80"/>
        <v>[-20, 20],</v>
      </c>
      <c r="U142" s="2" t="str">
        <f t="shared" si="74"/>
        <v xml:space="preserve">  </v>
      </c>
      <c r="V142" s="13" t="str">
        <f t="shared" si="81"/>
        <v>m/s,</v>
      </c>
      <c r="W142" s="2"/>
      <c r="X142" s="5" t="str">
        <f t="shared" si="82"/>
        <v>' Lat speed ';</v>
      </c>
      <c r="Y142" s="3"/>
      <c r="Z142" s="3">
        <v>-10</v>
      </c>
      <c r="AA142" s="3">
        <v>10</v>
      </c>
      <c r="AB142" s="3">
        <v>8</v>
      </c>
    </row>
    <row r="143" spans="2:28" ht="13.35" customHeight="1" x14ac:dyDescent="0.3">
      <c r="B143" s="207"/>
      <c r="C143" s="67" t="str">
        <f>"DfRPObj12"&amp;D143</f>
        <v>DfRPObj12DynamID</v>
      </c>
      <c r="D143" s="216" t="s">
        <v>1895</v>
      </c>
      <c r="E143" s="68" t="s">
        <v>1896</v>
      </c>
      <c r="F143" s="10" t="s">
        <v>1775</v>
      </c>
      <c r="G143" s="27">
        <v>1</v>
      </c>
      <c r="H143" s="217">
        <v>0</v>
      </c>
      <c r="I143" s="8"/>
      <c r="J143" s="29">
        <v>0</v>
      </c>
      <c r="K143" s="29">
        <v>40</v>
      </c>
      <c r="L143" s="29" t="s">
        <v>1777</v>
      </c>
      <c r="M143" s="8"/>
      <c r="N143" s="10" t="s">
        <v>19</v>
      </c>
      <c r="O143" s="1" t="str">
        <f t="shared" si="79"/>
        <v>'DfRPObj12DynamID',</v>
      </c>
      <c r="P143" s="1"/>
      <c r="Q143" s="2" t="str">
        <f t="shared" ref="Q143" si="93">"'"&amp;F143&amp;"',"</f>
        <v>'uint8',</v>
      </c>
      <c r="R143" s="2" t="str">
        <f t="shared" si="54"/>
        <v>0,</v>
      </c>
      <c r="S143" s="2"/>
      <c r="T143" s="1" t="str">
        <f t="shared" si="80"/>
        <v>[0, 40],</v>
      </c>
      <c r="U143" s="1"/>
      <c r="V143" s="13" t="str">
        <f t="shared" si="81"/>
        <v>-,</v>
      </c>
      <c r="W143" s="2"/>
      <c r="X143" s="6" t="str">
        <f t="shared" si="82"/>
        <v>' Dynamic ID ';</v>
      </c>
    </row>
    <row r="144" spans="2:28" s="8" customFormat="1" ht="13.35" customHeight="1" x14ac:dyDescent="0.3">
      <c r="B144" s="205"/>
      <c r="C144" s="69" t="str">
        <f t="shared" si="78"/>
        <v>DfRPObj12Probabil</v>
      </c>
      <c r="D144" s="70" t="s">
        <v>714</v>
      </c>
      <c r="E144" s="71" t="s">
        <v>1186</v>
      </c>
      <c r="F144" s="10" t="s">
        <v>1775</v>
      </c>
      <c r="G144" s="28">
        <v>1</v>
      </c>
      <c r="H144" s="28">
        <v>0</v>
      </c>
      <c r="I144" s="28"/>
      <c r="J144" s="29">
        <v>0</v>
      </c>
      <c r="K144" s="29">
        <v>100</v>
      </c>
      <c r="L144" s="29" t="s">
        <v>1777</v>
      </c>
      <c r="M144" s="2"/>
      <c r="N144" s="10" t="s">
        <v>19</v>
      </c>
      <c r="O144" s="2" t="str">
        <f t="shared" si="79"/>
        <v>'DfRPObj12Probabil',</v>
      </c>
      <c r="P144" s="2" t="str">
        <f t="shared" si="73"/>
        <v xml:space="preserve">           </v>
      </c>
      <c r="Q144" s="2" t="str">
        <f t="shared" si="53"/>
        <v>'uint8',</v>
      </c>
      <c r="R144" s="2" t="str">
        <f t="shared" si="54"/>
        <v>0,</v>
      </c>
      <c r="S144" s="2"/>
      <c r="T144" s="2" t="str">
        <f t="shared" si="80"/>
        <v>[0, 100],</v>
      </c>
      <c r="U144" s="2" t="str">
        <f t="shared" si="74"/>
        <v xml:space="preserve">   </v>
      </c>
      <c r="V144" s="13" t="str">
        <f t="shared" si="81"/>
        <v>-,</v>
      </c>
      <c r="W144" s="2" t="str">
        <f t="shared" si="83"/>
        <v xml:space="preserve">     </v>
      </c>
      <c r="X144" s="5" t="str">
        <f t="shared" si="82"/>
        <v>' probability ';</v>
      </c>
      <c r="Y144" s="3"/>
      <c r="Z144" s="3">
        <v>70</v>
      </c>
      <c r="AA144" s="3">
        <v>100</v>
      </c>
      <c r="AB144" s="3">
        <v>5</v>
      </c>
    </row>
    <row r="145" spans="2:28" ht="13.35" customHeight="1" x14ac:dyDescent="0.3">
      <c r="B145" s="205"/>
      <c r="C145" s="64" t="str">
        <f t="shared" ref="C145:C153" si="94">"DfRPObj13"&amp;D145</f>
        <v>DfRPObj13detect</v>
      </c>
      <c r="D145" s="65" t="s">
        <v>715</v>
      </c>
      <c r="E145" s="66" t="s">
        <v>1343</v>
      </c>
      <c r="F145" s="10" t="s">
        <v>1775</v>
      </c>
      <c r="G145" s="27">
        <v>1</v>
      </c>
      <c r="H145" s="27">
        <v>0</v>
      </c>
      <c r="I145" s="27"/>
      <c r="J145" s="29">
        <v>0</v>
      </c>
      <c r="K145" s="29">
        <v>1</v>
      </c>
      <c r="L145" s="29" t="s">
        <v>1777</v>
      </c>
      <c r="M145" s="2"/>
      <c r="N145" s="10" t="s">
        <v>19</v>
      </c>
      <c r="O145" s="2" t="str">
        <f t="shared" si="79"/>
        <v>'DfRPObj13detect',</v>
      </c>
      <c r="P145" s="2" t="str">
        <f t="shared" si="73"/>
        <v xml:space="preserve">             </v>
      </c>
      <c r="Q145" s="2" t="str">
        <f t="shared" si="53"/>
        <v>'uint8',</v>
      </c>
      <c r="R145" s="2" t="str">
        <f t="shared" si="54"/>
        <v>0,</v>
      </c>
      <c r="S145" s="2"/>
      <c r="T145" s="2" t="str">
        <f t="shared" si="80"/>
        <v>[0, 1],</v>
      </c>
      <c r="U145" s="2" t="str">
        <f t="shared" si="74"/>
        <v xml:space="preserve">     </v>
      </c>
      <c r="V145" s="13" t="str">
        <f t="shared" si="81"/>
        <v>-,</v>
      </c>
      <c r="W145" s="2" t="str">
        <f t="shared" si="83"/>
        <v xml:space="preserve">     </v>
      </c>
      <c r="X145" s="5" t="str">
        <f t="shared" si="82"/>
        <v>' Rear Back object №13 ';</v>
      </c>
      <c r="Z145" s="3">
        <v>0</v>
      </c>
      <c r="AA145" s="3">
        <v>1</v>
      </c>
      <c r="AB145" s="3">
        <v>1</v>
      </c>
    </row>
    <row r="146" spans="2:28" ht="13.35" customHeight="1" x14ac:dyDescent="0.3">
      <c r="B146" s="205"/>
      <c r="C146" s="67" t="str">
        <f t="shared" si="94"/>
        <v>DfRPObj13Sx1</v>
      </c>
      <c r="D146" s="276" t="s">
        <v>1558</v>
      </c>
      <c r="E146" s="68" t="s">
        <v>1875</v>
      </c>
      <c r="F146" s="10" t="s">
        <v>1776</v>
      </c>
      <c r="G146" s="28">
        <v>0.1</v>
      </c>
      <c r="H146" s="28">
        <v>0</v>
      </c>
      <c r="I146" s="28"/>
      <c r="J146" s="29">
        <v>-204</v>
      </c>
      <c r="K146" s="29">
        <v>0</v>
      </c>
      <c r="L146" s="30" t="s">
        <v>1788</v>
      </c>
      <c r="M146" s="2"/>
      <c r="N146" s="10" t="s">
        <v>19</v>
      </c>
      <c r="O146" s="2" t="str">
        <f t="shared" si="79"/>
        <v>'DfRPObj13Sx1',</v>
      </c>
      <c r="P146" s="2" t="str">
        <f t="shared" si="73"/>
        <v xml:space="preserve">                </v>
      </c>
      <c r="Q146" s="2" t="str">
        <f t="shared" si="53"/>
        <v>'single',</v>
      </c>
      <c r="R146" s="2" t="str">
        <f t="shared" si="54"/>
        <v>0,</v>
      </c>
      <c r="S146" s="2"/>
      <c r="T146" s="2" t="str">
        <f t="shared" si="80"/>
        <v>[-204, 0],</v>
      </c>
      <c r="U146" s="2" t="str">
        <f t="shared" si="74"/>
        <v xml:space="preserve">  </v>
      </c>
      <c r="V146" s="13" t="str">
        <f t="shared" si="81"/>
        <v>m,</v>
      </c>
      <c r="W146" s="2" t="str">
        <f t="shared" si="83"/>
        <v xml:space="preserve">     </v>
      </c>
      <c r="X146" s="5" t="str">
        <f t="shared" si="82"/>
        <v>' Long distance to left point ';</v>
      </c>
      <c r="Z146" s="3">
        <v>0</v>
      </c>
      <c r="AA146" s="3">
        <v>51</v>
      </c>
      <c r="AB146" s="3">
        <v>9</v>
      </c>
    </row>
    <row r="147" spans="2:28" ht="13.35" customHeight="1" x14ac:dyDescent="0.3">
      <c r="B147" s="205"/>
      <c r="C147" s="67" t="str">
        <f t="shared" si="94"/>
        <v>DfRPObj13Sy1</v>
      </c>
      <c r="D147" s="276" t="s">
        <v>1559</v>
      </c>
      <c r="E147" s="68" t="s">
        <v>2672</v>
      </c>
      <c r="F147" s="10" t="s">
        <v>1776</v>
      </c>
      <c r="G147" s="28">
        <v>0.1</v>
      </c>
      <c r="H147" s="28">
        <v>0</v>
      </c>
      <c r="I147" s="28"/>
      <c r="J147" s="29">
        <v>-102</v>
      </c>
      <c r="K147" s="29">
        <v>102</v>
      </c>
      <c r="L147" s="30" t="s">
        <v>1788</v>
      </c>
      <c r="M147" s="2"/>
      <c r="N147" s="10" t="s">
        <v>19</v>
      </c>
      <c r="O147" s="2" t="str">
        <f t="shared" si="79"/>
        <v>'DfRPObj13Sy1',</v>
      </c>
      <c r="P147" s="2" t="str">
        <f t="shared" si="73"/>
        <v xml:space="preserve">                </v>
      </c>
      <c r="Q147" s="2" t="str">
        <f t="shared" si="53"/>
        <v>'single',</v>
      </c>
      <c r="R147" s="2" t="str">
        <f t="shared" si="54"/>
        <v>0,</v>
      </c>
      <c r="S147" s="2"/>
      <c r="T147" s="2" t="str">
        <f t="shared" si="80"/>
        <v>[-102, 102],</v>
      </c>
      <c r="U147" s="2" t="str">
        <f t="shared" si="74"/>
        <v/>
      </c>
      <c r="V147" s="13" t="str">
        <f t="shared" si="81"/>
        <v>m,</v>
      </c>
      <c r="W147" s="2" t="str">
        <f t="shared" si="83"/>
        <v xml:space="preserve">     </v>
      </c>
      <c r="X147" s="5" t="str">
        <f t="shared" si="82"/>
        <v>' Lat distande to left point ';</v>
      </c>
      <c r="Z147" s="3">
        <v>-25</v>
      </c>
      <c r="AA147" s="3">
        <v>25</v>
      </c>
      <c r="AB147" s="3">
        <v>9</v>
      </c>
    </row>
    <row r="148" spans="2:28" ht="13.35" customHeight="1" x14ac:dyDescent="0.3">
      <c r="B148" s="205"/>
      <c r="C148" s="67" t="str">
        <f t="shared" ref="C148:C149" si="95">"DfRPObj13"&amp;D148</f>
        <v>DfRPObj13Sx2</v>
      </c>
      <c r="D148" s="276" t="s">
        <v>1560</v>
      </c>
      <c r="E148" s="68" t="s">
        <v>1878</v>
      </c>
      <c r="F148" s="10" t="s">
        <v>1776</v>
      </c>
      <c r="G148" s="28">
        <v>0.1</v>
      </c>
      <c r="H148" s="28">
        <v>0</v>
      </c>
      <c r="I148" s="28"/>
      <c r="J148" s="29">
        <v>-204</v>
      </c>
      <c r="K148" s="29">
        <v>0</v>
      </c>
      <c r="L148" s="30" t="s">
        <v>1788</v>
      </c>
      <c r="M148" s="2"/>
      <c r="N148" s="10" t="s">
        <v>19</v>
      </c>
      <c r="O148" s="2" t="str">
        <f t="shared" ref="O148:O149" si="96">"'"&amp;C148&amp;"'"&amp;","</f>
        <v>'DfRPObj13Sx2',</v>
      </c>
      <c r="P148" s="2" t="str">
        <f t="shared" ref="P148:P149" si="97">REPT(" ", (31-LEN(O148)))</f>
        <v xml:space="preserve">                </v>
      </c>
      <c r="Q148" s="2" t="str">
        <f t="shared" ref="Q148:Q149" si="98">"'"&amp;F148&amp;"',"</f>
        <v>'single',</v>
      </c>
      <c r="R148" s="2" t="str">
        <f t="shared" si="54"/>
        <v>0,</v>
      </c>
      <c r="S148" s="2"/>
      <c r="T148" s="2" t="str">
        <f t="shared" ref="T148:T149" si="99">"["&amp;J148&amp;", "&amp;LEFT(K148,7)&amp;"]"&amp;","</f>
        <v>[-204, 0],</v>
      </c>
      <c r="U148" s="2" t="str">
        <f t="shared" ref="U148:U149" si="100">REPT(" ", (12-LEN(T148)))</f>
        <v xml:space="preserve">  </v>
      </c>
      <c r="V148" s="13" t="str">
        <f t="shared" ref="V148:V149" si="101">IF(L148="[]","''",(IF(L148="'-'","''",L148)))&amp;","</f>
        <v>m,</v>
      </c>
      <c r="W148" s="2" t="str">
        <f t="shared" ref="W148:W149" si="102">REPT(" ", (7-LEN(V148)))</f>
        <v xml:space="preserve">     </v>
      </c>
      <c r="X148" s="5" t="str">
        <f t="shared" ref="X148:X149" si="103">"'"&amp;IF(E148="[]","-"," "&amp;(CLEAN(E148))&amp;" ")&amp;"'"&amp;";"</f>
        <v>' Long distance to right point ';</v>
      </c>
      <c r="Z148" s="3">
        <v>0</v>
      </c>
      <c r="AA148" s="3">
        <v>51</v>
      </c>
      <c r="AB148" s="3">
        <v>9</v>
      </c>
    </row>
    <row r="149" spans="2:28" ht="13.35" customHeight="1" x14ac:dyDescent="0.3">
      <c r="B149" s="205"/>
      <c r="C149" s="67" t="str">
        <f t="shared" si="95"/>
        <v>DfRPObj13Sy2</v>
      </c>
      <c r="D149" s="276" t="s">
        <v>1561</v>
      </c>
      <c r="E149" s="68" t="s">
        <v>2673</v>
      </c>
      <c r="F149" s="10" t="s">
        <v>1776</v>
      </c>
      <c r="G149" s="28">
        <v>0.1</v>
      </c>
      <c r="H149" s="28">
        <v>0</v>
      </c>
      <c r="I149" s="28"/>
      <c r="J149" s="29">
        <v>-102</v>
      </c>
      <c r="K149" s="29">
        <v>102</v>
      </c>
      <c r="L149" s="30" t="s">
        <v>1788</v>
      </c>
      <c r="M149" s="2"/>
      <c r="N149" s="10" t="s">
        <v>19</v>
      </c>
      <c r="O149" s="2" t="str">
        <f t="shared" si="96"/>
        <v>'DfRPObj13Sy2',</v>
      </c>
      <c r="P149" s="2" t="str">
        <f t="shared" si="97"/>
        <v xml:space="preserve">                </v>
      </c>
      <c r="Q149" s="2" t="str">
        <f t="shared" si="98"/>
        <v>'single',</v>
      </c>
      <c r="R149" s="2" t="str">
        <f t="shared" si="54"/>
        <v>0,</v>
      </c>
      <c r="S149" s="2"/>
      <c r="T149" s="2" t="str">
        <f t="shared" si="99"/>
        <v>[-102, 102],</v>
      </c>
      <c r="U149" s="2" t="str">
        <f t="shared" si="100"/>
        <v/>
      </c>
      <c r="V149" s="13" t="str">
        <f t="shared" si="101"/>
        <v>m,</v>
      </c>
      <c r="W149" s="2" t="str">
        <f t="shared" si="102"/>
        <v xml:space="preserve">     </v>
      </c>
      <c r="X149" s="5" t="str">
        <f t="shared" si="103"/>
        <v>' Lat distande to right point ';</v>
      </c>
      <c r="Z149" s="3">
        <v>-25</v>
      </c>
      <c r="AA149" s="3">
        <v>25</v>
      </c>
      <c r="AB149" s="3">
        <v>9</v>
      </c>
    </row>
    <row r="150" spans="2:28" ht="13.35" customHeight="1" x14ac:dyDescent="0.3">
      <c r="B150" s="205"/>
      <c r="C150" s="67" t="str">
        <f t="shared" si="94"/>
        <v>DfRPObj13Vx</v>
      </c>
      <c r="D150" s="44" t="s">
        <v>711</v>
      </c>
      <c r="E150" s="68" t="s">
        <v>1184</v>
      </c>
      <c r="F150" s="10" t="s">
        <v>1776</v>
      </c>
      <c r="G150" s="28">
        <v>0.1</v>
      </c>
      <c r="H150" s="28">
        <v>0</v>
      </c>
      <c r="I150" s="28"/>
      <c r="J150" s="29">
        <v>-102</v>
      </c>
      <c r="K150" s="29">
        <v>102</v>
      </c>
      <c r="L150" s="30" t="s">
        <v>2042</v>
      </c>
      <c r="M150" s="2"/>
      <c r="N150" s="10" t="s">
        <v>19</v>
      </c>
      <c r="O150" s="2" t="str">
        <f t="shared" si="79"/>
        <v>'DfRPObj13Vx',</v>
      </c>
      <c r="P150" s="2" t="str">
        <f t="shared" si="73"/>
        <v xml:space="preserve">                 </v>
      </c>
      <c r="Q150" s="2" t="str">
        <f t="shared" si="53"/>
        <v>'single',</v>
      </c>
      <c r="R150" s="2" t="str">
        <f t="shared" si="54"/>
        <v>0,</v>
      </c>
      <c r="S150" s="2"/>
      <c r="T150" s="2" t="str">
        <f t="shared" si="80"/>
        <v>[-102, 102],</v>
      </c>
      <c r="U150" s="2" t="str">
        <f t="shared" si="74"/>
        <v/>
      </c>
      <c r="V150" s="13" t="str">
        <f t="shared" si="81"/>
        <v>m/s,</v>
      </c>
      <c r="W150" s="2"/>
      <c r="X150" s="5" t="str">
        <f t="shared" si="82"/>
        <v>' Long speed ';</v>
      </c>
      <c r="Z150" s="3">
        <v>0</v>
      </c>
      <c r="AA150" s="3">
        <v>51</v>
      </c>
      <c r="AB150" s="3">
        <v>9</v>
      </c>
    </row>
    <row r="151" spans="2:28" ht="13.35" customHeight="1" x14ac:dyDescent="0.3">
      <c r="B151" s="205"/>
      <c r="C151" s="67" t="str">
        <f t="shared" si="94"/>
        <v>DfRPObj13Vy</v>
      </c>
      <c r="D151" s="44" t="s">
        <v>712</v>
      </c>
      <c r="E151" s="68" t="s">
        <v>1185</v>
      </c>
      <c r="F151" s="10" t="s">
        <v>1776</v>
      </c>
      <c r="G151" s="28">
        <v>0.1</v>
      </c>
      <c r="H151" s="28">
        <v>0</v>
      </c>
      <c r="I151" s="28"/>
      <c r="J151" s="29">
        <v>-20</v>
      </c>
      <c r="K151" s="29">
        <v>20</v>
      </c>
      <c r="L151" s="30" t="s">
        <v>2042</v>
      </c>
      <c r="M151" s="2"/>
      <c r="N151" s="10" t="s">
        <v>19</v>
      </c>
      <c r="O151" s="2" t="str">
        <f t="shared" si="79"/>
        <v>'DfRPObj13Vy',</v>
      </c>
      <c r="P151" s="2" t="str">
        <f t="shared" si="73"/>
        <v xml:space="preserve">                 </v>
      </c>
      <c r="Q151" s="2" t="str">
        <f t="shared" si="53"/>
        <v>'single',</v>
      </c>
      <c r="R151" s="2" t="str">
        <f t="shared" si="54"/>
        <v>0,</v>
      </c>
      <c r="S151" s="2"/>
      <c r="T151" s="2" t="str">
        <f t="shared" si="80"/>
        <v>[-20, 20],</v>
      </c>
      <c r="U151" s="2" t="str">
        <f t="shared" si="74"/>
        <v xml:space="preserve">  </v>
      </c>
      <c r="V151" s="13" t="str">
        <f t="shared" si="81"/>
        <v>m/s,</v>
      </c>
      <c r="W151" s="2"/>
      <c r="X151" s="5" t="str">
        <f t="shared" si="82"/>
        <v>' Lat speed ';</v>
      </c>
      <c r="Z151" s="3">
        <v>-10</v>
      </c>
      <c r="AA151" s="3">
        <v>10</v>
      </c>
      <c r="AB151" s="3">
        <v>8</v>
      </c>
    </row>
    <row r="152" spans="2:28" ht="13.35" customHeight="1" x14ac:dyDescent="0.3">
      <c r="B152" s="205"/>
      <c r="C152" s="67" t="str">
        <f>"DfRPObj13"&amp;D152</f>
        <v>DfRPObj13DynamID</v>
      </c>
      <c r="D152" s="216" t="s">
        <v>1895</v>
      </c>
      <c r="E152" s="68" t="s">
        <v>1896</v>
      </c>
      <c r="F152" s="10" t="s">
        <v>1775</v>
      </c>
      <c r="G152" s="27">
        <v>1</v>
      </c>
      <c r="H152" s="217">
        <v>0</v>
      </c>
      <c r="I152" s="8"/>
      <c r="J152" s="29">
        <v>0</v>
      </c>
      <c r="K152" s="29">
        <v>40</v>
      </c>
      <c r="L152" s="29" t="s">
        <v>1777</v>
      </c>
      <c r="M152" s="8"/>
      <c r="N152" s="10" t="s">
        <v>19</v>
      </c>
      <c r="O152" s="1" t="str">
        <f t="shared" si="79"/>
        <v>'DfRPObj13DynamID',</v>
      </c>
      <c r="P152" s="1"/>
      <c r="Q152" s="2" t="str">
        <f t="shared" ref="Q152" si="104">"'"&amp;F152&amp;"',"</f>
        <v>'uint8',</v>
      </c>
      <c r="R152" s="2" t="str">
        <f t="shared" si="54"/>
        <v>0,</v>
      </c>
      <c r="S152" s="2"/>
      <c r="T152" s="1" t="str">
        <f t="shared" si="80"/>
        <v>[0, 40],</v>
      </c>
      <c r="U152" s="1"/>
      <c r="V152" s="13" t="str">
        <f t="shared" si="81"/>
        <v>-,</v>
      </c>
      <c r="W152" s="2"/>
      <c r="X152" s="6" t="str">
        <f t="shared" si="82"/>
        <v>' Dynamic ID ';</v>
      </c>
    </row>
    <row r="153" spans="2:28" ht="13.35" customHeight="1" x14ac:dyDescent="0.3">
      <c r="B153" s="205"/>
      <c r="C153" s="69" t="str">
        <f t="shared" si="94"/>
        <v>DfRPObj13Probabil</v>
      </c>
      <c r="D153" s="70" t="s">
        <v>714</v>
      </c>
      <c r="E153" s="71" t="s">
        <v>1186</v>
      </c>
      <c r="F153" s="10" t="s">
        <v>1775</v>
      </c>
      <c r="G153" s="28">
        <v>1</v>
      </c>
      <c r="H153" s="28">
        <v>0</v>
      </c>
      <c r="I153" s="28"/>
      <c r="J153" s="29">
        <v>0</v>
      </c>
      <c r="K153" s="29">
        <v>100</v>
      </c>
      <c r="L153" s="29" t="s">
        <v>1777</v>
      </c>
      <c r="M153" s="2"/>
      <c r="N153" s="10" t="s">
        <v>19</v>
      </c>
      <c r="O153" s="2" t="str">
        <f t="shared" si="79"/>
        <v>'DfRPObj13Probabil',</v>
      </c>
      <c r="P153" s="2" t="str">
        <f t="shared" si="73"/>
        <v xml:space="preserve">           </v>
      </c>
      <c r="Q153" s="2" t="str">
        <f t="shared" si="53"/>
        <v>'uint8',</v>
      </c>
      <c r="R153" s="2" t="str">
        <f t="shared" si="54"/>
        <v>0,</v>
      </c>
      <c r="S153" s="2"/>
      <c r="T153" s="2" t="str">
        <f t="shared" si="80"/>
        <v>[0, 100],</v>
      </c>
      <c r="U153" s="2" t="str">
        <f t="shared" si="74"/>
        <v xml:space="preserve">   </v>
      </c>
      <c r="V153" s="13" t="str">
        <f t="shared" si="81"/>
        <v>-,</v>
      </c>
      <c r="W153" s="2" t="str">
        <f t="shared" si="83"/>
        <v xml:space="preserve">     </v>
      </c>
      <c r="X153" s="5" t="str">
        <f t="shared" si="82"/>
        <v>' probability ';</v>
      </c>
      <c r="Z153" s="3">
        <v>70</v>
      </c>
      <c r="AA153" s="3">
        <v>100</v>
      </c>
      <c r="AB153" s="3">
        <v>5</v>
      </c>
    </row>
    <row r="154" spans="2:28" ht="13.35" customHeight="1" x14ac:dyDescent="0.3">
      <c r="B154" s="205"/>
      <c r="C154" s="64" t="str">
        <f t="shared" ref="C154:C162" si="105">"DfRPObj14"&amp;D154</f>
        <v>DfRPObj14detect</v>
      </c>
      <c r="D154" s="65" t="s">
        <v>715</v>
      </c>
      <c r="E154" s="66" t="s">
        <v>1344</v>
      </c>
      <c r="F154" s="10" t="s">
        <v>1775</v>
      </c>
      <c r="G154" s="27">
        <v>1</v>
      </c>
      <c r="H154" s="27">
        <v>0</v>
      </c>
      <c r="I154" s="27"/>
      <c r="J154" s="29">
        <v>0</v>
      </c>
      <c r="K154" s="29">
        <v>1</v>
      </c>
      <c r="L154" s="29" t="s">
        <v>1777</v>
      </c>
      <c r="M154" s="2"/>
      <c r="N154" s="10" t="s">
        <v>19</v>
      </c>
      <c r="O154" s="2" t="str">
        <f t="shared" si="79"/>
        <v>'DfRPObj14detect',</v>
      </c>
      <c r="P154" s="2" t="str">
        <f t="shared" si="73"/>
        <v xml:space="preserve">             </v>
      </c>
      <c r="Q154" s="2" t="str">
        <f t="shared" si="53"/>
        <v>'uint8',</v>
      </c>
      <c r="R154" s="2" t="str">
        <f t="shared" si="54"/>
        <v>0,</v>
      </c>
      <c r="S154" s="2"/>
      <c r="T154" s="2" t="str">
        <f t="shared" si="80"/>
        <v>[0, 1],</v>
      </c>
      <c r="U154" s="2" t="str">
        <f t="shared" si="74"/>
        <v xml:space="preserve">     </v>
      </c>
      <c r="V154" s="13" t="str">
        <f t="shared" si="81"/>
        <v>-,</v>
      </c>
      <c r="W154" s="2" t="str">
        <f t="shared" si="83"/>
        <v xml:space="preserve">     </v>
      </c>
      <c r="X154" s="5" t="str">
        <f t="shared" si="82"/>
        <v>' Rear Right object №14 ';</v>
      </c>
      <c r="Z154" s="3">
        <v>0</v>
      </c>
      <c r="AA154" s="3">
        <v>1</v>
      </c>
      <c r="AB154" s="3">
        <v>1</v>
      </c>
    </row>
    <row r="155" spans="2:28" ht="13.35" customHeight="1" x14ac:dyDescent="0.3">
      <c r="B155" s="205"/>
      <c r="C155" s="67" t="str">
        <f t="shared" si="105"/>
        <v>DfRPObj14Sx1</v>
      </c>
      <c r="D155" s="276" t="s">
        <v>1558</v>
      </c>
      <c r="E155" s="68" t="s">
        <v>3133</v>
      </c>
      <c r="F155" s="10" t="s">
        <v>1776</v>
      </c>
      <c r="G155" s="28">
        <v>0.1</v>
      </c>
      <c r="H155" s="28">
        <v>0</v>
      </c>
      <c r="I155" s="28"/>
      <c r="J155" s="29">
        <v>-204</v>
      </c>
      <c r="K155" s="29">
        <v>0</v>
      </c>
      <c r="L155" s="30" t="s">
        <v>1788</v>
      </c>
      <c r="M155" s="2"/>
      <c r="N155" s="10" t="s">
        <v>19</v>
      </c>
      <c r="O155" s="2" t="str">
        <f t="shared" si="79"/>
        <v>'DfRPObj14Sx1',</v>
      </c>
      <c r="P155" s="2" t="str">
        <f t="shared" si="73"/>
        <v xml:space="preserve">                </v>
      </c>
      <c r="Q155" s="2" t="str">
        <f t="shared" si="53"/>
        <v>'single',</v>
      </c>
      <c r="R155" s="2" t="str">
        <f t="shared" si="54"/>
        <v>0,</v>
      </c>
      <c r="S155" s="2"/>
      <c r="T155" s="2" t="str">
        <f t="shared" si="80"/>
        <v>[-204, 0],</v>
      </c>
      <c r="U155" s="2" t="str">
        <f t="shared" si="74"/>
        <v xml:space="preserve">  </v>
      </c>
      <c r="V155" s="13" t="str">
        <f t="shared" si="81"/>
        <v>m,</v>
      </c>
      <c r="W155" s="2" t="str">
        <f t="shared" si="83"/>
        <v xml:space="preserve">     </v>
      </c>
      <c r="X155" s="5" t="str">
        <f t="shared" si="82"/>
        <v>' Long distance to front left point ';</v>
      </c>
      <c r="Z155" s="3">
        <v>0</v>
      </c>
      <c r="AA155" s="3">
        <v>51</v>
      </c>
      <c r="AB155" s="3">
        <v>9</v>
      </c>
    </row>
    <row r="156" spans="2:28" ht="13.35" customHeight="1" x14ac:dyDescent="0.3">
      <c r="B156" s="205"/>
      <c r="C156" s="67" t="str">
        <f t="shared" si="105"/>
        <v>DfRPObj14Sy1</v>
      </c>
      <c r="D156" s="276" t="s">
        <v>1559</v>
      </c>
      <c r="E156" s="68" t="s">
        <v>3134</v>
      </c>
      <c r="F156" s="10" t="s">
        <v>1776</v>
      </c>
      <c r="G156" s="28">
        <v>0.1</v>
      </c>
      <c r="H156" s="28">
        <v>0</v>
      </c>
      <c r="I156" s="28"/>
      <c r="J156" s="29">
        <v>-102</v>
      </c>
      <c r="K156" s="29">
        <v>102</v>
      </c>
      <c r="L156" s="30" t="s">
        <v>1788</v>
      </c>
      <c r="M156" s="2"/>
      <c r="N156" s="10" t="s">
        <v>19</v>
      </c>
      <c r="O156" s="2" t="str">
        <f t="shared" si="79"/>
        <v>'DfRPObj14Sy1',</v>
      </c>
      <c r="P156" s="2" t="str">
        <f t="shared" si="73"/>
        <v xml:space="preserve">                </v>
      </c>
      <c r="Q156" s="2" t="str">
        <f t="shared" si="53"/>
        <v>'single',</v>
      </c>
      <c r="R156" s="2" t="str">
        <f t="shared" si="54"/>
        <v>0,</v>
      </c>
      <c r="S156" s="2"/>
      <c r="T156" s="2" t="str">
        <f t="shared" si="80"/>
        <v>[-102, 102],</v>
      </c>
      <c r="U156" s="2" t="str">
        <f t="shared" si="74"/>
        <v/>
      </c>
      <c r="V156" s="13" t="str">
        <f t="shared" si="81"/>
        <v>m,</v>
      </c>
      <c r="W156" s="2" t="str">
        <f t="shared" si="83"/>
        <v xml:space="preserve">     </v>
      </c>
      <c r="X156" s="5" t="str">
        <f t="shared" si="82"/>
        <v>' Lat distande to front left point ';</v>
      </c>
      <c r="Z156" s="3">
        <v>-25</v>
      </c>
      <c r="AA156" s="3">
        <v>25</v>
      </c>
      <c r="AB156" s="3">
        <v>9</v>
      </c>
    </row>
    <row r="157" spans="2:28" ht="13.35" customHeight="1" x14ac:dyDescent="0.3">
      <c r="B157" s="205"/>
      <c r="C157" s="67" t="str">
        <f t="shared" ref="C157:C158" si="106">"DfRPObj14"&amp;D157</f>
        <v>DfRPObj14Sx2</v>
      </c>
      <c r="D157" s="276" t="s">
        <v>1560</v>
      </c>
      <c r="E157" s="68" t="s">
        <v>3135</v>
      </c>
      <c r="F157" s="10" t="s">
        <v>1776</v>
      </c>
      <c r="G157" s="28">
        <v>0.1</v>
      </c>
      <c r="H157" s="28">
        <v>0</v>
      </c>
      <c r="I157" s="28"/>
      <c r="J157" s="29">
        <v>-204</v>
      </c>
      <c r="K157" s="29">
        <v>0</v>
      </c>
      <c r="L157" s="30" t="s">
        <v>1788</v>
      </c>
      <c r="M157" s="2"/>
      <c r="N157" s="10" t="s">
        <v>19</v>
      </c>
      <c r="O157" s="2" t="str">
        <f t="shared" ref="O157:O158" si="107">"'"&amp;C157&amp;"'"&amp;","</f>
        <v>'DfRPObj14Sx2',</v>
      </c>
      <c r="P157" s="2" t="str">
        <f t="shared" ref="P157:P158" si="108">REPT(" ", (31-LEN(O157)))</f>
        <v xml:space="preserve">                </v>
      </c>
      <c r="Q157" s="2" t="str">
        <f t="shared" ref="Q157:Q158" si="109">"'"&amp;F157&amp;"',"</f>
        <v>'single',</v>
      </c>
      <c r="R157" s="2" t="str">
        <f t="shared" si="54"/>
        <v>0,</v>
      </c>
      <c r="S157" s="2"/>
      <c r="T157" s="2" t="str">
        <f t="shared" ref="T157:T158" si="110">"["&amp;J157&amp;", "&amp;LEFT(K157,7)&amp;"]"&amp;","</f>
        <v>[-204, 0],</v>
      </c>
      <c r="U157" s="2" t="str">
        <f t="shared" ref="U157:U158" si="111">REPT(" ", (12-LEN(T157)))</f>
        <v xml:space="preserve">  </v>
      </c>
      <c r="V157" s="13" t="str">
        <f t="shared" ref="V157:V158" si="112">IF(L157="[]","''",(IF(L157="'-'","''",L157)))&amp;","</f>
        <v>m,</v>
      </c>
      <c r="W157" s="2" t="str">
        <f t="shared" ref="W157:W158" si="113">REPT(" ", (7-LEN(V157)))</f>
        <v xml:space="preserve">     </v>
      </c>
      <c r="X157" s="5" t="str">
        <f t="shared" ref="X157:X158" si="114">"'"&amp;IF(E157="[]","-"," "&amp;(CLEAN(E157))&amp;" ")&amp;"'"&amp;";"</f>
        <v>' Long distance to rear left point ';</v>
      </c>
      <c r="Z157" s="3">
        <v>0</v>
      </c>
      <c r="AA157" s="3">
        <v>51</v>
      </c>
      <c r="AB157" s="3">
        <v>9</v>
      </c>
    </row>
    <row r="158" spans="2:28" ht="13.35" customHeight="1" x14ac:dyDescent="0.3">
      <c r="B158" s="205"/>
      <c r="C158" s="67" t="str">
        <f t="shared" si="106"/>
        <v>DfRPObj14Sy2</v>
      </c>
      <c r="D158" s="276" t="s">
        <v>1561</v>
      </c>
      <c r="E158" s="68" t="s">
        <v>3136</v>
      </c>
      <c r="F158" s="10" t="s">
        <v>1776</v>
      </c>
      <c r="G158" s="28">
        <v>0.1</v>
      </c>
      <c r="H158" s="28">
        <v>0</v>
      </c>
      <c r="I158" s="28"/>
      <c r="J158" s="29">
        <v>-102</v>
      </c>
      <c r="K158" s="29">
        <v>102</v>
      </c>
      <c r="L158" s="30" t="s">
        <v>1788</v>
      </c>
      <c r="M158" s="2"/>
      <c r="N158" s="10" t="s">
        <v>19</v>
      </c>
      <c r="O158" s="2" t="str">
        <f t="shared" si="107"/>
        <v>'DfRPObj14Sy2',</v>
      </c>
      <c r="P158" s="2" t="str">
        <f t="shared" si="108"/>
        <v xml:space="preserve">                </v>
      </c>
      <c r="Q158" s="2" t="str">
        <f t="shared" si="109"/>
        <v>'single',</v>
      </c>
      <c r="R158" s="2" t="str">
        <f t="shared" si="54"/>
        <v>0,</v>
      </c>
      <c r="S158" s="2"/>
      <c r="T158" s="2" t="str">
        <f t="shared" si="110"/>
        <v>[-102, 102],</v>
      </c>
      <c r="U158" s="2" t="str">
        <f t="shared" si="111"/>
        <v/>
      </c>
      <c r="V158" s="13" t="str">
        <f t="shared" si="112"/>
        <v>m,</v>
      </c>
      <c r="W158" s="2" t="str">
        <f t="shared" si="113"/>
        <v xml:space="preserve">     </v>
      </c>
      <c r="X158" s="5" t="str">
        <f t="shared" si="114"/>
        <v>' Lat distande to rear left point ';</v>
      </c>
      <c r="Z158" s="3">
        <v>-25</v>
      </c>
      <c r="AA158" s="3">
        <v>25</v>
      </c>
      <c r="AB158" s="3">
        <v>9</v>
      </c>
    </row>
    <row r="159" spans="2:28" ht="13.35" customHeight="1" x14ac:dyDescent="0.3">
      <c r="B159" s="205"/>
      <c r="C159" s="67" t="str">
        <f t="shared" si="105"/>
        <v>DfRPObj14Vx</v>
      </c>
      <c r="D159" s="44" t="s">
        <v>711</v>
      </c>
      <c r="E159" s="68" t="s">
        <v>1184</v>
      </c>
      <c r="F159" s="10" t="s">
        <v>1776</v>
      </c>
      <c r="G159" s="28">
        <v>0.1</v>
      </c>
      <c r="H159" s="28">
        <v>0</v>
      </c>
      <c r="I159" s="28"/>
      <c r="J159" s="29">
        <v>-102</v>
      </c>
      <c r="K159" s="29">
        <v>102</v>
      </c>
      <c r="L159" s="30" t="s">
        <v>2042</v>
      </c>
      <c r="M159" s="2"/>
      <c r="N159" s="10" t="s">
        <v>19</v>
      </c>
      <c r="O159" s="2" t="str">
        <f t="shared" si="79"/>
        <v>'DfRPObj14Vx',</v>
      </c>
      <c r="P159" s="2" t="str">
        <f t="shared" si="73"/>
        <v xml:space="preserve">                 </v>
      </c>
      <c r="Q159" s="2" t="str">
        <f t="shared" si="53"/>
        <v>'single',</v>
      </c>
      <c r="R159" s="2" t="str">
        <f t="shared" si="54"/>
        <v>0,</v>
      </c>
      <c r="S159" s="2"/>
      <c r="T159" s="2" t="str">
        <f t="shared" si="80"/>
        <v>[-102, 102],</v>
      </c>
      <c r="U159" s="2" t="str">
        <f t="shared" si="74"/>
        <v/>
      </c>
      <c r="V159" s="13" t="str">
        <f t="shared" si="81"/>
        <v>m/s,</v>
      </c>
      <c r="W159" s="2"/>
      <c r="X159" s="5" t="str">
        <f t="shared" si="82"/>
        <v>' Long speed ';</v>
      </c>
      <c r="Z159" s="3">
        <v>0</v>
      </c>
      <c r="AA159" s="3">
        <v>51</v>
      </c>
      <c r="AB159" s="3">
        <v>9</v>
      </c>
    </row>
    <row r="160" spans="2:28" ht="13.35" customHeight="1" x14ac:dyDescent="0.3">
      <c r="B160" s="205"/>
      <c r="C160" s="67" t="str">
        <f t="shared" si="105"/>
        <v>DfRPObj14Vy</v>
      </c>
      <c r="D160" s="44" t="s">
        <v>712</v>
      </c>
      <c r="E160" s="68" t="s">
        <v>1185</v>
      </c>
      <c r="F160" s="10" t="s">
        <v>1776</v>
      </c>
      <c r="G160" s="28">
        <v>0.1</v>
      </c>
      <c r="H160" s="28">
        <v>0</v>
      </c>
      <c r="I160" s="28"/>
      <c r="J160" s="29">
        <v>-20</v>
      </c>
      <c r="K160" s="29">
        <v>20</v>
      </c>
      <c r="L160" s="30" t="s">
        <v>2042</v>
      </c>
      <c r="M160" s="2"/>
      <c r="N160" s="10" t="s">
        <v>19</v>
      </c>
      <c r="O160" s="2" t="str">
        <f t="shared" si="79"/>
        <v>'DfRPObj14Vy',</v>
      </c>
      <c r="P160" s="2" t="str">
        <f t="shared" si="73"/>
        <v xml:space="preserve">                 </v>
      </c>
      <c r="Q160" s="2" t="str">
        <f t="shared" si="53"/>
        <v>'single',</v>
      </c>
      <c r="R160" s="2" t="str">
        <f t="shared" si="54"/>
        <v>0,</v>
      </c>
      <c r="S160" s="2"/>
      <c r="T160" s="2" t="str">
        <f t="shared" si="80"/>
        <v>[-20, 20],</v>
      </c>
      <c r="U160" s="2" t="str">
        <f t="shared" si="74"/>
        <v xml:space="preserve">  </v>
      </c>
      <c r="V160" s="13" t="str">
        <f t="shared" si="81"/>
        <v>m/s,</v>
      </c>
      <c r="W160" s="2"/>
      <c r="X160" s="5" t="str">
        <f t="shared" si="82"/>
        <v>' Lat speed ';</v>
      </c>
      <c r="Z160" s="3">
        <v>-10</v>
      </c>
      <c r="AA160" s="3">
        <v>10</v>
      </c>
      <c r="AB160" s="3">
        <v>8</v>
      </c>
    </row>
    <row r="161" spans="2:28" ht="13.35" customHeight="1" x14ac:dyDescent="0.3">
      <c r="B161" s="205"/>
      <c r="C161" s="67" t="str">
        <f>"DfRPObj14"&amp;D161</f>
        <v>DfRPObj14DynamID</v>
      </c>
      <c r="D161" s="216" t="s">
        <v>1895</v>
      </c>
      <c r="E161" s="68" t="s">
        <v>1896</v>
      </c>
      <c r="F161" s="10" t="s">
        <v>1775</v>
      </c>
      <c r="G161" s="27">
        <v>1</v>
      </c>
      <c r="H161" s="217">
        <v>0</v>
      </c>
      <c r="I161" s="8"/>
      <c r="J161" s="29">
        <v>0</v>
      </c>
      <c r="K161" s="29">
        <v>40</v>
      </c>
      <c r="L161" s="29" t="s">
        <v>1777</v>
      </c>
      <c r="M161" s="8"/>
      <c r="N161" s="10" t="s">
        <v>19</v>
      </c>
      <c r="O161" s="1" t="str">
        <f t="shared" ref="O161" si="115">"'"&amp;C161&amp;"'"&amp;","</f>
        <v>'DfRPObj14DynamID',</v>
      </c>
      <c r="P161" s="1"/>
      <c r="Q161" s="2" t="str">
        <f t="shared" si="53"/>
        <v>'uint8',</v>
      </c>
      <c r="R161" s="2" t="str">
        <f t="shared" si="54"/>
        <v>0,</v>
      </c>
      <c r="S161" s="2"/>
      <c r="T161" s="1" t="str">
        <f t="shared" ref="T161" si="116">"["&amp;J161&amp;", "&amp;LEFT(K161,7)&amp;"]"&amp;","</f>
        <v>[0, 40],</v>
      </c>
      <c r="U161" s="1"/>
      <c r="V161" s="13" t="str">
        <f t="shared" ref="V161" si="117">IF(L161="[]","''",(IF(L161="'-'","''",L161)))&amp;","</f>
        <v>-,</v>
      </c>
      <c r="W161" s="2"/>
      <c r="X161" s="6" t="str">
        <f t="shared" ref="X161" si="118">"'"&amp;IF(E161="[]","-"," "&amp;(CLEAN(E161))&amp;" ")&amp;"'"&amp;";"</f>
        <v>' Dynamic ID ';</v>
      </c>
    </row>
    <row r="162" spans="2:28" ht="13.35" customHeight="1" x14ac:dyDescent="0.3">
      <c r="B162" s="205"/>
      <c r="C162" s="69" t="str">
        <f t="shared" si="105"/>
        <v>DfRPObj14Probabil</v>
      </c>
      <c r="D162" s="70" t="s">
        <v>714</v>
      </c>
      <c r="E162" s="71" t="s">
        <v>1186</v>
      </c>
      <c r="F162" s="10" t="s">
        <v>1775</v>
      </c>
      <c r="G162" s="28">
        <v>1</v>
      </c>
      <c r="H162" s="28">
        <v>0</v>
      </c>
      <c r="I162" s="28"/>
      <c r="J162" s="29">
        <v>0</v>
      </c>
      <c r="K162" s="29">
        <v>100</v>
      </c>
      <c r="L162" s="29" t="s">
        <v>1777</v>
      </c>
      <c r="M162" s="2"/>
      <c r="N162" s="10" t="s">
        <v>19</v>
      </c>
      <c r="O162" s="2" t="str">
        <f t="shared" si="79"/>
        <v>'DfRPObj14Probabil',</v>
      </c>
      <c r="P162" s="2" t="str">
        <f t="shared" si="73"/>
        <v xml:space="preserve">           </v>
      </c>
      <c r="Q162" s="2" t="str">
        <f t="shared" si="53"/>
        <v>'uint8',</v>
      </c>
      <c r="R162" s="2" t="str">
        <f t="shared" si="54"/>
        <v>0,</v>
      </c>
      <c r="S162" s="2"/>
      <c r="T162" s="2" t="str">
        <f t="shared" si="80"/>
        <v>[0, 100],</v>
      </c>
      <c r="U162" s="2" t="str">
        <f t="shared" si="74"/>
        <v xml:space="preserve">   </v>
      </c>
      <c r="V162" s="13" t="str">
        <f t="shared" si="81"/>
        <v>-,</v>
      </c>
      <c r="W162" s="2" t="str">
        <f t="shared" si="83"/>
        <v xml:space="preserve">     </v>
      </c>
      <c r="X162" s="5" t="str">
        <f t="shared" si="82"/>
        <v>' probability ';</v>
      </c>
      <c r="Z162" s="3">
        <v>70</v>
      </c>
      <c r="AA162" s="3">
        <v>100</v>
      </c>
      <c r="AB162" s="3">
        <v>5</v>
      </c>
    </row>
    <row r="163" spans="2:28" s="8" customFormat="1" ht="13.35" customHeight="1" x14ac:dyDescent="0.3">
      <c r="B163" s="206" t="s">
        <v>2045</v>
      </c>
      <c r="C163" s="64" t="str">
        <f t="shared" ref="C163:C171" si="119">"DfRPObj15"&amp;D163</f>
        <v>DfRPObj15detect</v>
      </c>
      <c r="D163" s="65" t="s">
        <v>715</v>
      </c>
      <c r="E163" s="66" t="s">
        <v>2046</v>
      </c>
      <c r="F163" s="10" t="s">
        <v>1775</v>
      </c>
      <c r="G163" s="27">
        <v>1</v>
      </c>
      <c r="H163" s="27">
        <v>0</v>
      </c>
      <c r="I163" s="27"/>
      <c r="J163" s="29">
        <v>0</v>
      </c>
      <c r="K163" s="29">
        <v>1</v>
      </c>
      <c r="L163" s="29" t="s">
        <v>1777</v>
      </c>
      <c r="M163" s="28"/>
      <c r="N163" s="10" t="s">
        <v>19</v>
      </c>
      <c r="O163" s="2" t="str">
        <f t="shared" ref="O163:O180" si="120">"'"&amp;C163&amp;"'"&amp;","</f>
        <v>'DfRPObj15detect',</v>
      </c>
      <c r="P163" s="2" t="str">
        <f t="shared" ref="P163:P180" si="121">REPT(" ", (31-LEN(O163)))</f>
        <v xml:space="preserve">             </v>
      </c>
      <c r="Q163" s="2" t="str">
        <f t="shared" ref="Q163:Q180" si="122">"'"&amp;F163&amp;"',"</f>
        <v>'uint8',</v>
      </c>
      <c r="R163" s="2" t="str">
        <f t="shared" si="54"/>
        <v>0,</v>
      </c>
      <c r="S163" s="2"/>
      <c r="T163" s="2" t="str">
        <f t="shared" ref="T163:T180" si="123">"["&amp;J163&amp;", "&amp;LEFT(K163,7)&amp;"]"&amp;","</f>
        <v>[0, 1],</v>
      </c>
      <c r="U163" s="2" t="str">
        <f t="shared" ref="U163:U180" si="124">REPT(" ", (12-LEN(T163)))</f>
        <v xml:space="preserve">     </v>
      </c>
      <c r="V163" s="13" t="str">
        <f t="shared" ref="V163:V180" si="125">IF(L163="[]","''",(IF(L163="'-'","''",L163)))&amp;","</f>
        <v>-,</v>
      </c>
      <c r="W163" s="2" t="str">
        <f>REPT(" ", (7-LEN(V163)))</f>
        <v xml:space="preserve">     </v>
      </c>
      <c r="X163" s="5" t="str">
        <f t="shared" ref="X163:X180" si="126">"'"&amp;IF(E163="[]","-"," "&amp;(CLEAN(E163))&amp;" ")&amp;"'"&amp;";"</f>
        <v>' Rear Left object №15 ';</v>
      </c>
      <c r="Y163" s="3"/>
      <c r="Z163" s="3">
        <v>0</v>
      </c>
      <c r="AA163" s="3">
        <v>1</v>
      </c>
      <c r="AB163" s="3">
        <v>1</v>
      </c>
    </row>
    <row r="164" spans="2:28" s="8" customFormat="1" ht="13.35" customHeight="1" x14ac:dyDescent="0.3">
      <c r="B164" s="206"/>
      <c r="C164" s="67" t="str">
        <f t="shared" si="119"/>
        <v>DfRPObj15Sx1</v>
      </c>
      <c r="D164" s="276" t="s">
        <v>1558</v>
      </c>
      <c r="E164" s="68" t="s">
        <v>1875</v>
      </c>
      <c r="F164" s="10" t="s">
        <v>1776</v>
      </c>
      <c r="G164" s="28">
        <v>0.1</v>
      </c>
      <c r="H164" s="28">
        <v>0</v>
      </c>
      <c r="I164" s="28"/>
      <c r="J164" s="29">
        <v>-204</v>
      </c>
      <c r="K164" s="29">
        <v>0</v>
      </c>
      <c r="L164" s="30" t="s">
        <v>1788</v>
      </c>
      <c r="M164" s="2"/>
      <c r="N164" s="10" t="s">
        <v>19</v>
      </c>
      <c r="O164" s="2" t="str">
        <f t="shared" si="120"/>
        <v>'DfRPObj15Sx1',</v>
      </c>
      <c r="P164" s="2" t="str">
        <f t="shared" si="121"/>
        <v xml:space="preserve">                </v>
      </c>
      <c r="Q164" s="2" t="str">
        <f t="shared" si="122"/>
        <v>'single',</v>
      </c>
      <c r="R164" s="2" t="str">
        <f t="shared" si="54"/>
        <v>0,</v>
      </c>
      <c r="S164" s="2"/>
      <c r="T164" s="2" t="str">
        <f t="shared" si="123"/>
        <v>[-204, 0],</v>
      </c>
      <c r="U164" s="2" t="str">
        <f t="shared" si="124"/>
        <v xml:space="preserve">  </v>
      </c>
      <c r="V164" s="13" t="str">
        <f t="shared" si="125"/>
        <v>m,</v>
      </c>
      <c r="W164" s="2" t="str">
        <f>REPT(" ", (7-LEN(V164)))</f>
        <v xml:space="preserve">     </v>
      </c>
      <c r="X164" s="5" t="str">
        <f t="shared" si="126"/>
        <v>' Long distance to left point ';</v>
      </c>
      <c r="Y164" s="3"/>
      <c r="Z164" s="3">
        <v>0</v>
      </c>
      <c r="AA164" s="3">
        <v>51</v>
      </c>
      <c r="AB164" s="3">
        <v>9</v>
      </c>
    </row>
    <row r="165" spans="2:28" s="8" customFormat="1" ht="13.35" customHeight="1" x14ac:dyDescent="0.3">
      <c r="B165" s="206"/>
      <c r="C165" s="67" t="str">
        <f t="shared" si="119"/>
        <v>DfRPObj15Sy1</v>
      </c>
      <c r="D165" s="276" t="s">
        <v>1559</v>
      </c>
      <c r="E165" s="68" t="s">
        <v>2672</v>
      </c>
      <c r="F165" s="10" t="s">
        <v>1776</v>
      </c>
      <c r="G165" s="28">
        <v>0.1</v>
      </c>
      <c r="H165" s="28">
        <v>0</v>
      </c>
      <c r="I165" s="28"/>
      <c r="J165" s="29">
        <v>-102</v>
      </c>
      <c r="K165" s="29">
        <v>102</v>
      </c>
      <c r="L165" s="30" t="s">
        <v>1788</v>
      </c>
      <c r="M165" s="2"/>
      <c r="N165" s="10" t="s">
        <v>19</v>
      </c>
      <c r="O165" s="2" t="str">
        <f t="shared" si="120"/>
        <v>'DfRPObj15Sy1',</v>
      </c>
      <c r="P165" s="2" t="str">
        <f t="shared" si="121"/>
        <v xml:space="preserve">                </v>
      </c>
      <c r="Q165" s="2" t="str">
        <f t="shared" si="122"/>
        <v>'single',</v>
      </c>
      <c r="R165" s="2" t="str">
        <f t="shared" si="54"/>
        <v>0,</v>
      </c>
      <c r="S165" s="2"/>
      <c r="T165" s="2" t="str">
        <f t="shared" si="123"/>
        <v>[-102, 102],</v>
      </c>
      <c r="U165" s="2" t="str">
        <f t="shared" si="124"/>
        <v/>
      </c>
      <c r="V165" s="13" t="str">
        <f t="shared" si="125"/>
        <v>m,</v>
      </c>
      <c r="W165" s="2" t="str">
        <f>REPT(" ", (7-LEN(V165)))</f>
        <v xml:space="preserve">     </v>
      </c>
      <c r="X165" s="5" t="str">
        <f t="shared" si="126"/>
        <v>' Lat distande to left point ';</v>
      </c>
      <c r="Y165" s="3"/>
      <c r="Z165" s="3">
        <v>-25</v>
      </c>
      <c r="AA165" s="3">
        <v>25</v>
      </c>
      <c r="AB165" s="3">
        <v>9</v>
      </c>
    </row>
    <row r="166" spans="2:28" s="8" customFormat="1" ht="13.35" customHeight="1" x14ac:dyDescent="0.3">
      <c r="B166" s="206"/>
      <c r="C166" s="67" t="str">
        <f t="shared" si="119"/>
        <v>DfRPObj15Sx2</v>
      </c>
      <c r="D166" s="276" t="s">
        <v>1560</v>
      </c>
      <c r="E166" s="68" t="s">
        <v>1878</v>
      </c>
      <c r="F166" s="10" t="s">
        <v>1776</v>
      </c>
      <c r="G166" s="28">
        <v>0.1</v>
      </c>
      <c r="H166" s="28">
        <v>0</v>
      </c>
      <c r="I166" s="28"/>
      <c r="J166" s="29">
        <v>-204</v>
      </c>
      <c r="K166" s="29">
        <v>0</v>
      </c>
      <c r="L166" s="30" t="s">
        <v>1788</v>
      </c>
      <c r="M166" s="2"/>
      <c r="N166" s="10" t="s">
        <v>19</v>
      </c>
      <c r="O166" s="2" t="str">
        <f t="shared" ref="O166:O167" si="127">"'"&amp;C166&amp;"'"&amp;","</f>
        <v>'DfRPObj15Sx2',</v>
      </c>
      <c r="P166" s="2" t="str">
        <f t="shared" si="121"/>
        <v xml:space="preserve">                </v>
      </c>
      <c r="Q166" s="2" t="str">
        <f t="shared" ref="Q166:Q167" si="128">"'"&amp;F166&amp;"',"</f>
        <v>'single',</v>
      </c>
      <c r="R166" s="2" t="str">
        <f t="shared" si="54"/>
        <v>0,</v>
      </c>
      <c r="S166" s="2"/>
      <c r="T166" s="2" t="str">
        <f t="shared" ref="T166:T167" si="129">"["&amp;J166&amp;", "&amp;LEFT(K166,7)&amp;"]"&amp;","</f>
        <v>[-204, 0],</v>
      </c>
      <c r="U166" s="2" t="str">
        <f t="shared" si="124"/>
        <v xml:space="preserve">  </v>
      </c>
      <c r="V166" s="13" t="str">
        <f t="shared" ref="V166:V167" si="130">IF(L166="[]","''",(IF(L166="'-'","''",L166)))&amp;","</f>
        <v>m,</v>
      </c>
      <c r="W166" s="2" t="str">
        <f>REPT(" ", (7-LEN(V166)))</f>
        <v xml:space="preserve">     </v>
      </c>
      <c r="X166" s="5" t="str">
        <f t="shared" ref="X166:X167" si="131">"'"&amp;IF(E166="[]","-"," "&amp;(CLEAN(E166))&amp;" ")&amp;"'"&amp;";"</f>
        <v>' Long distance to right point ';</v>
      </c>
      <c r="Y166" s="3"/>
      <c r="Z166" s="3">
        <v>0</v>
      </c>
      <c r="AA166" s="3">
        <v>51</v>
      </c>
      <c r="AB166" s="3">
        <v>9</v>
      </c>
    </row>
    <row r="167" spans="2:28" s="8" customFormat="1" ht="13.35" customHeight="1" x14ac:dyDescent="0.3">
      <c r="B167" s="206"/>
      <c r="C167" s="67" t="str">
        <f t="shared" si="119"/>
        <v>DfRPObj15Sy2</v>
      </c>
      <c r="D167" s="276" t="s">
        <v>1561</v>
      </c>
      <c r="E167" s="68" t="s">
        <v>2673</v>
      </c>
      <c r="F167" s="10" t="s">
        <v>1776</v>
      </c>
      <c r="G167" s="28">
        <v>0.1</v>
      </c>
      <c r="H167" s="28">
        <v>0</v>
      </c>
      <c r="I167" s="28"/>
      <c r="J167" s="29">
        <v>-102</v>
      </c>
      <c r="K167" s="29">
        <v>102</v>
      </c>
      <c r="L167" s="30" t="s">
        <v>1788</v>
      </c>
      <c r="M167" s="2"/>
      <c r="N167" s="10" t="s">
        <v>19</v>
      </c>
      <c r="O167" s="2" t="str">
        <f t="shared" si="127"/>
        <v>'DfRPObj15Sy2',</v>
      </c>
      <c r="P167" s="2" t="str">
        <f t="shared" si="121"/>
        <v xml:space="preserve">                </v>
      </c>
      <c r="Q167" s="2" t="str">
        <f t="shared" si="128"/>
        <v>'single',</v>
      </c>
      <c r="R167" s="2" t="str">
        <f t="shared" si="54"/>
        <v>0,</v>
      </c>
      <c r="S167" s="2"/>
      <c r="T167" s="2" t="str">
        <f t="shared" si="129"/>
        <v>[-102, 102],</v>
      </c>
      <c r="U167" s="2" t="str">
        <f t="shared" si="124"/>
        <v/>
      </c>
      <c r="V167" s="13" t="str">
        <f t="shared" si="130"/>
        <v>m,</v>
      </c>
      <c r="W167" s="2" t="str">
        <f>REPT(" ", (7-LEN(V167)))</f>
        <v xml:space="preserve">     </v>
      </c>
      <c r="X167" s="5" t="str">
        <f t="shared" si="131"/>
        <v>' Lat distande to right point ';</v>
      </c>
      <c r="Y167" s="3"/>
      <c r="Z167" s="3">
        <v>-25</v>
      </c>
      <c r="AA167" s="3">
        <v>25</v>
      </c>
      <c r="AB167" s="3">
        <v>9</v>
      </c>
    </row>
    <row r="168" spans="2:28" s="8" customFormat="1" ht="13.35" customHeight="1" x14ac:dyDescent="0.3">
      <c r="B168" s="206"/>
      <c r="C168" s="67" t="str">
        <f t="shared" si="119"/>
        <v>DfRPObj15Vx</v>
      </c>
      <c r="D168" s="44" t="s">
        <v>711</v>
      </c>
      <c r="E168" s="68" t="s">
        <v>1184</v>
      </c>
      <c r="F168" s="10" t="s">
        <v>1776</v>
      </c>
      <c r="G168" s="28">
        <v>0.1</v>
      </c>
      <c r="H168" s="28">
        <v>0</v>
      </c>
      <c r="I168" s="28"/>
      <c r="J168" s="29">
        <v>-102</v>
      </c>
      <c r="K168" s="29">
        <v>102</v>
      </c>
      <c r="L168" s="30" t="s">
        <v>2042</v>
      </c>
      <c r="M168" s="2"/>
      <c r="N168" s="10" t="s">
        <v>19</v>
      </c>
      <c r="O168" s="2" t="str">
        <f t="shared" si="120"/>
        <v>'DfRPObj15Vx',</v>
      </c>
      <c r="P168" s="2" t="str">
        <f t="shared" si="121"/>
        <v xml:space="preserve">                 </v>
      </c>
      <c r="Q168" s="2" t="str">
        <f t="shared" si="122"/>
        <v>'single',</v>
      </c>
      <c r="R168" s="2" t="str">
        <f t="shared" si="54"/>
        <v>0,</v>
      </c>
      <c r="S168" s="2"/>
      <c r="T168" s="2" t="str">
        <f t="shared" si="123"/>
        <v>[-102, 102],</v>
      </c>
      <c r="U168" s="2" t="str">
        <f t="shared" si="124"/>
        <v/>
      </c>
      <c r="V168" s="13" t="str">
        <f t="shared" si="125"/>
        <v>m/s,</v>
      </c>
      <c r="W168" s="2"/>
      <c r="X168" s="5" t="str">
        <f t="shared" si="126"/>
        <v>' Long speed ';</v>
      </c>
      <c r="Y168" s="3"/>
      <c r="Z168" s="3">
        <v>0</v>
      </c>
      <c r="AA168" s="3">
        <v>51</v>
      </c>
      <c r="AB168" s="3">
        <v>9</v>
      </c>
    </row>
    <row r="169" spans="2:28" s="8" customFormat="1" ht="13.35" customHeight="1" x14ac:dyDescent="0.3">
      <c r="B169" s="206"/>
      <c r="C169" s="67" t="str">
        <f t="shared" si="119"/>
        <v>DfRPObj15Vy</v>
      </c>
      <c r="D169" s="44" t="s">
        <v>712</v>
      </c>
      <c r="E169" s="68" t="s">
        <v>1185</v>
      </c>
      <c r="F169" s="10" t="s">
        <v>1776</v>
      </c>
      <c r="G169" s="28">
        <v>0.1</v>
      </c>
      <c r="H169" s="28">
        <v>0</v>
      </c>
      <c r="I169" s="28"/>
      <c r="J169" s="29">
        <v>-20</v>
      </c>
      <c r="K169" s="29">
        <v>20</v>
      </c>
      <c r="L169" s="30" t="s">
        <v>2042</v>
      </c>
      <c r="M169" s="2"/>
      <c r="N169" s="10" t="s">
        <v>19</v>
      </c>
      <c r="O169" s="2" t="str">
        <f t="shared" si="120"/>
        <v>'DfRPObj15Vy',</v>
      </c>
      <c r="P169" s="2" t="str">
        <f t="shared" si="121"/>
        <v xml:space="preserve">                 </v>
      </c>
      <c r="Q169" s="2" t="str">
        <f t="shared" si="122"/>
        <v>'single',</v>
      </c>
      <c r="R169" s="2" t="str">
        <f t="shared" si="54"/>
        <v>0,</v>
      </c>
      <c r="S169" s="2"/>
      <c r="T169" s="2" t="str">
        <f t="shared" si="123"/>
        <v>[-20, 20],</v>
      </c>
      <c r="U169" s="2" t="str">
        <f t="shared" si="124"/>
        <v xml:space="preserve">  </v>
      </c>
      <c r="V169" s="13" t="str">
        <f t="shared" si="125"/>
        <v>m/s,</v>
      </c>
      <c r="W169" s="2"/>
      <c r="X169" s="5" t="str">
        <f t="shared" si="126"/>
        <v>' Lat speed ';</v>
      </c>
      <c r="Y169" s="3"/>
      <c r="Z169" s="3">
        <v>-10</v>
      </c>
      <c r="AA169" s="3">
        <v>10</v>
      </c>
      <c r="AB169" s="3">
        <v>8</v>
      </c>
    </row>
    <row r="170" spans="2:28" s="8" customFormat="1" ht="13.35" customHeight="1" x14ac:dyDescent="0.3">
      <c r="B170" s="206"/>
      <c r="C170" s="67" t="str">
        <f>"DfRPObj15"&amp;D170</f>
        <v>DfRPObj15DynamID</v>
      </c>
      <c r="D170" s="216" t="s">
        <v>1895</v>
      </c>
      <c r="E170" s="68" t="s">
        <v>1896</v>
      </c>
      <c r="F170" s="10" t="s">
        <v>1775</v>
      </c>
      <c r="G170" s="27">
        <v>1</v>
      </c>
      <c r="H170" s="217">
        <v>0</v>
      </c>
      <c r="J170" s="29">
        <v>0</v>
      </c>
      <c r="K170" s="29">
        <v>40</v>
      </c>
      <c r="L170" s="29" t="s">
        <v>1777</v>
      </c>
      <c r="N170" s="10" t="s">
        <v>19</v>
      </c>
      <c r="O170" s="1" t="str">
        <f t="shared" si="120"/>
        <v>'DfRPObj15DynamID',</v>
      </c>
      <c r="P170" s="1"/>
      <c r="Q170" s="2" t="str">
        <f t="shared" si="122"/>
        <v>'uint8',</v>
      </c>
      <c r="R170" s="2" t="str">
        <f t="shared" si="54"/>
        <v>0,</v>
      </c>
      <c r="S170" s="2"/>
      <c r="T170" s="1" t="str">
        <f t="shared" si="123"/>
        <v>[0, 40],</v>
      </c>
      <c r="U170" s="1"/>
      <c r="V170" s="13" t="str">
        <f t="shared" si="125"/>
        <v>-,</v>
      </c>
      <c r="W170" s="2"/>
      <c r="X170" s="6" t="str">
        <f t="shared" si="126"/>
        <v>' Dynamic ID ';</v>
      </c>
      <c r="Y170" s="3"/>
      <c r="Z170" s="3"/>
      <c r="AA170" s="3"/>
      <c r="AB170" s="3"/>
    </row>
    <row r="171" spans="2:28" s="8" customFormat="1" ht="13.35" customHeight="1" x14ac:dyDescent="0.3">
      <c r="B171" s="206"/>
      <c r="C171" s="69" t="str">
        <f t="shared" si="119"/>
        <v>DfRPObj15Probabil</v>
      </c>
      <c r="D171" s="70" t="s">
        <v>714</v>
      </c>
      <c r="E171" s="71" t="s">
        <v>1186</v>
      </c>
      <c r="F171" s="10" t="s">
        <v>1775</v>
      </c>
      <c r="G171" s="28">
        <v>1</v>
      </c>
      <c r="H171" s="28">
        <v>0</v>
      </c>
      <c r="I171" s="28"/>
      <c r="J171" s="29">
        <v>0</v>
      </c>
      <c r="K171" s="29">
        <v>100</v>
      </c>
      <c r="L171" s="29" t="s">
        <v>1777</v>
      </c>
      <c r="M171" s="2"/>
      <c r="N171" s="10" t="s">
        <v>19</v>
      </c>
      <c r="O171" s="2" t="str">
        <f t="shared" si="120"/>
        <v>'DfRPObj15Probabil',</v>
      </c>
      <c r="P171" s="2" t="str">
        <f t="shared" si="121"/>
        <v xml:space="preserve">           </v>
      </c>
      <c r="Q171" s="2" t="str">
        <f t="shared" si="122"/>
        <v>'uint8',</v>
      </c>
      <c r="R171" s="2" t="str">
        <f t="shared" si="54"/>
        <v>0,</v>
      </c>
      <c r="S171" s="2"/>
      <c r="T171" s="2" t="str">
        <f t="shared" si="123"/>
        <v>[0, 100],</v>
      </c>
      <c r="U171" s="2" t="str">
        <f t="shared" si="124"/>
        <v xml:space="preserve">   </v>
      </c>
      <c r="V171" s="13" t="str">
        <f t="shared" si="125"/>
        <v>-,</v>
      </c>
      <c r="W171" s="2" t="str">
        <f t="shared" ref="W171:W176" si="132">REPT(" ", (7-LEN(V171)))</f>
        <v xml:space="preserve">     </v>
      </c>
      <c r="X171" s="5" t="str">
        <f t="shared" si="126"/>
        <v>' probability ';</v>
      </c>
      <c r="Y171" s="3"/>
      <c r="Z171" s="3">
        <v>70</v>
      </c>
      <c r="AA171" s="3">
        <v>100</v>
      </c>
      <c r="AB171" s="3">
        <v>5</v>
      </c>
    </row>
    <row r="172" spans="2:28" s="8" customFormat="1" ht="13.35" customHeight="1" x14ac:dyDescent="0.3">
      <c r="B172" s="206"/>
      <c r="C172" s="64" t="str">
        <f t="shared" ref="C172:C180" si="133">"DfRPObj16"&amp;D172</f>
        <v>DfRPObj16detect</v>
      </c>
      <c r="D172" s="65" t="s">
        <v>715</v>
      </c>
      <c r="E172" s="66" t="s">
        <v>2047</v>
      </c>
      <c r="F172" s="10" t="s">
        <v>1775</v>
      </c>
      <c r="G172" s="27">
        <v>1</v>
      </c>
      <c r="H172" s="27">
        <v>0</v>
      </c>
      <c r="I172" s="27"/>
      <c r="J172" s="29">
        <v>0</v>
      </c>
      <c r="K172" s="29">
        <v>1</v>
      </c>
      <c r="L172" s="29" t="s">
        <v>1777</v>
      </c>
      <c r="M172" s="2"/>
      <c r="N172" s="10" t="s">
        <v>19</v>
      </c>
      <c r="O172" s="2" t="str">
        <f t="shared" si="120"/>
        <v>'DfRPObj16detect',</v>
      </c>
      <c r="P172" s="2" t="str">
        <f t="shared" si="121"/>
        <v xml:space="preserve">             </v>
      </c>
      <c r="Q172" s="2" t="str">
        <f t="shared" si="122"/>
        <v>'uint8',</v>
      </c>
      <c r="R172" s="2" t="str">
        <f t="shared" si="54"/>
        <v>0,</v>
      </c>
      <c r="S172" s="2"/>
      <c r="T172" s="2" t="str">
        <f t="shared" si="123"/>
        <v>[0, 1],</v>
      </c>
      <c r="U172" s="2" t="str">
        <f t="shared" si="124"/>
        <v xml:space="preserve">     </v>
      </c>
      <c r="V172" s="13" t="str">
        <f t="shared" si="125"/>
        <v>-,</v>
      </c>
      <c r="W172" s="2" t="str">
        <f t="shared" si="132"/>
        <v xml:space="preserve">     </v>
      </c>
      <c r="X172" s="5" t="str">
        <f t="shared" si="126"/>
        <v>' Rear Back object №16 ';</v>
      </c>
      <c r="Y172" s="3"/>
      <c r="Z172" s="3">
        <v>0</v>
      </c>
      <c r="AA172" s="3">
        <v>1</v>
      </c>
      <c r="AB172" s="3">
        <v>1</v>
      </c>
    </row>
    <row r="173" spans="2:28" s="8" customFormat="1" ht="13.35" customHeight="1" x14ac:dyDescent="0.3">
      <c r="B173" s="206"/>
      <c r="C173" s="67" t="str">
        <f t="shared" si="133"/>
        <v>DfRPObj16Sx1</v>
      </c>
      <c r="D173" s="276" t="s">
        <v>1558</v>
      </c>
      <c r="E173" s="68" t="s">
        <v>1875</v>
      </c>
      <c r="F173" s="10" t="s">
        <v>1776</v>
      </c>
      <c r="G173" s="28">
        <v>0.1</v>
      </c>
      <c r="H173" s="28">
        <v>0</v>
      </c>
      <c r="I173" s="28"/>
      <c r="J173" s="29">
        <v>-204</v>
      </c>
      <c r="K173" s="29">
        <v>0</v>
      </c>
      <c r="L173" s="30" t="s">
        <v>1788</v>
      </c>
      <c r="M173" s="2"/>
      <c r="N173" s="10" t="s">
        <v>19</v>
      </c>
      <c r="O173" s="2" t="str">
        <f t="shared" si="120"/>
        <v>'DfRPObj16Sx1',</v>
      </c>
      <c r="P173" s="2" t="str">
        <f t="shared" si="121"/>
        <v xml:space="preserve">                </v>
      </c>
      <c r="Q173" s="2" t="str">
        <f t="shared" si="122"/>
        <v>'single',</v>
      </c>
      <c r="R173" s="2" t="str">
        <f t="shared" si="54"/>
        <v>0,</v>
      </c>
      <c r="S173" s="2"/>
      <c r="T173" s="2" t="str">
        <f t="shared" si="123"/>
        <v>[-204, 0],</v>
      </c>
      <c r="U173" s="2" t="str">
        <f t="shared" si="124"/>
        <v xml:space="preserve">  </v>
      </c>
      <c r="V173" s="13" t="str">
        <f t="shared" si="125"/>
        <v>m,</v>
      </c>
      <c r="W173" s="2" t="str">
        <f t="shared" si="132"/>
        <v xml:space="preserve">     </v>
      </c>
      <c r="X173" s="5" t="str">
        <f t="shared" si="126"/>
        <v>' Long distance to left point ';</v>
      </c>
      <c r="Y173" s="3"/>
      <c r="Z173" s="3">
        <v>0</v>
      </c>
      <c r="AA173" s="3">
        <v>51</v>
      </c>
      <c r="AB173" s="3">
        <v>9</v>
      </c>
    </row>
    <row r="174" spans="2:28" s="8" customFormat="1" ht="13.35" customHeight="1" x14ac:dyDescent="0.3">
      <c r="B174" s="206"/>
      <c r="C174" s="67" t="str">
        <f t="shared" si="133"/>
        <v>DfRPObj16Sy1</v>
      </c>
      <c r="D174" s="276" t="s">
        <v>1559</v>
      </c>
      <c r="E174" s="68" t="s">
        <v>2672</v>
      </c>
      <c r="F174" s="10" t="s">
        <v>1776</v>
      </c>
      <c r="G174" s="28">
        <v>0.1</v>
      </c>
      <c r="H174" s="28">
        <v>0</v>
      </c>
      <c r="I174" s="28"/>
      <c r="J174" s="29">
        <v>-102</v>
      </c>
      <c r="K174" s="29">
        <v>102</v>
      </c>
      <c r="L174" s="30" t="s">
        <v>1788</v>
      </c>
      <c r="M174" s="2"/>
      <c r="N174" s="10" t="s">
        <v>19</v>
      </c>
      <c r="O174" s="2" t="str">
        <f t="shared" si="120"/>
        <v>'DfRPObj16Sy1',</v>
      </c>
      <c r="P174" s="2" t="str">
        <f t="shared" si="121"/>
        <v xml:space="preserve">                </v>
      </c>
      <c r="Q174" s="2" t="str">
        <f t="shared" si="122"/>
        <v>'single',</v>
      </c>
      <c r="R174" s="2" t="str">
        <f t="shared" si="54"/>
        <v>0,</v>
      </c>
      <c r="S174" s="2"/>
      <c r="T174" s="2" t="str">
        <f t="shared" si="123"/>
        <v>[-102, 102],</v>
      </c>
      <c r="U174" s="2" t="str">
        <f t="shared" si="124"/>
        <v/>
      </c>
      <c r="V174" s="13" t="str">
        <f t="shared" si="125"/>
        <v>m,</v>
      </c>
      <c r="W174" s="2" t="str">
        <f t="shared" si="132"/>
        <v xml:space="preserve">     </v>
      </c>
      <c r="X174" s="5" t="str">
        <f t="shared" si="126"/>
        <v>' Lat distande to left point ';</v>
      </c>
      <c r="Y174" s="3"/>
      <c r="Z174" s="3">
        <v>-25</v>
      </c>
      <c r="AA174" s="3">
        <v>25</v>
      </c>
      <c r="AB174" s="3">
        <v>9</v>
      </c>
    </row>
    <row r="175" spans="2:28" s="8" customFormat="1" ht="13.35" customHeight="1" x14ac:dyDescent="0.3">
      <c r="B175" s="206"/>
      <c r="C175" s="67" t="str">
        <f t="shared" si="133"/>
        <v>DfRPObj16Sx2</v>
      </c>
      <c r="D175" s="276" t="s">
        <v>1560</v>
      </c>
      <c r="E175" s="68" t="s">
        <v>1878</v>
      </c>
      <c r="F175" s="10" t="s">
        <v>1776</v>
      </c>
      <c r="G175" s="28">
        <v>0.1</v>
      </c>
      <c r="H175" s="28">
        <v>0</v>
      </c>
      <c r="I175" s="28"/>
      <c r="J175" s="29">
        <v>-204</v>
      </c>
      <c r="K175" s="29">
        <v>0</v>
      </c>
      <c r="L175" s="30" t="s">
        <v>1788</v>
      </c>
      <c r="M175" s="2"/>
      <c r="N175" s="10" t="s">
        <v>19</v>
      </c>
      <c r="O175" s="2" t="str">
        <f t="shared" ref="O175:O176" si="134">"'"&amp;C175&amp;"'"&amp;","</f>
        <v>'DfRPObj16Sx2',</v>
      </c>
      <c r="P175" s="2" t="str">
        <f t="shared" si="121"/>
        <v xml:space="preserve">                </v>
      </c>
      <c r="Q175" s="2" t="str">
        <f t="shared" ref="Q175:Q176" si="135">"'"&amp;F175&amp;"',"</f>
        <v>'single',</v>
      </c>
      <c r="R175" s="2" t="str">
        <f t="shared" si="54"/>
        <v>0,</v>
      </c>
      <c r="S175" s="2"/>
      <c r="T175" s="2" t="str">
        <f t="shared" ref="T175:T176" si="136">"["&amp;J175&amp;", "&amp;LEFT(K175,7)&amp;"]"&amp;","</f>
        <v>[-204, 0],</v>
      </c>
      <c r="U175" s="2" t="str">
        <f t="shared" si="124"/>
        <v xml:space="preserve">  </v>
      </c>
      <c r="V175" s="13" t="str">
        <f t="shared" ref="V175:V176" si="137">IF(L175="[]","''",(IF(L175="'-'","''",L175)))&amp;","</f>
        <v>m,</v>
      </c>
      <c r="W175" s="2" t="str">
        <f t="shared" si="132"/>
        <v xml:space="preserve">     </v>
      </c>
      <c r="X175" s="5" t="str">
        <f t="shared" ref="X175:X176" si="138">"'"&amp;IF(E175="[]","-"," "&amp;(CLEAN(E175))&amp;" ")&amp;"'"&amp;";"</f>
        <v>' Long distance to right point ';</v>
      </c>
      <c r="Y175" s="3"/>
      <c r="Z175" s="3">
        <v>0</v>
      </c>
      <c r="AA175" s="3">
        <v>51</v>
      </c>
      <c r="AB175" s="3">
        <v>9</v>
      </c>
    </row>
    <row r="176" spans="2:28" s="8" customFormat="1" ht="13.35" customHeight="1" x14ac:dyDescent="0.3">
      <c r="B176" s="206"/>
      <c r="C176" s="67" t="str">
        <f t="shared" si="133"/>
        <v>DfRPObj16Sy2</v>
      </c>
      <c r="D176" s="276" t="s">
        <v>1561</v>
      </c>
      <c r="E176" s="68" t="s">
        <v>2673</v>
      </c>
      <c r="F176" s="10" t="s">
        <v>1776</v>
      </c>
      <c r="G176" s="28">
        <v>0.1</v>
      </c>
      <c r="H176" s="28">
        <v>0</v>
      </c>
      <c r="I176" s="28"/>
      <c r="J176" s="29">
        <v>-102</v>
      </c>
      <c r="K176" s="29">
        <v>102</v>
      </c>
      <c r="L176" s="30" t="s">
        <v>1788</v>
      </c>
      <c r="M176" s="2"/>
      <c r="N176" s="10" t="s">
        <v>19</v>
      </c>
      <c r="O176" s="2" t="str">
        <f t="shared" si="134"/>
        <v>'DfRPObj16Sy2',</v>
      </c>
      <c r="P176" s="2" t="str">
        <f t="shared" si="121"/>
        <v xml:space="preserve">                </v>
      </c>
      <c r="Q176" s="2" t="str">
        <f t="shared" si="135"/>
        <v>'single',</v>
      </c>
      <c r="R176" s="2" t="str">
        <f t="shared" si="54"/>
        <v>0,</v>
      </c>
      <c r="S176" s="2"/>
      <c r="T176" s="2" t="str">
        <f t="shared" si="136"/>
        <v>[-102, 102],</v>
      </c>
      <c r="U176" s="2" t="str">
        <f t="shared" si="124"/>
        <v/>
      </c>
      <c r="V176" s="13" t="str">
        <f t="shared" si="137"/>
        <v>m,</v>
      </c>
      <c r="W176" s="2" t="str">
        <f t="shared" si="132"/>
        <v xml:space="preserve">     </v>
      </c>
      <c r="X176" s="5" t="str">
        <f t="shared" si="138"/>
        <v>' Lat distande to right point ';</v>
      </c>
      <c r="Y176" s="3"/>
      <c r="Z176" s="3">
        <v>-25</v>
      </c>
      <c r="AA176" s="3">
        <v>25</v>
      </c>
      <c r="AB176" s="3">
        <v>9</v>
      </c>
    </row>
    <row r="177" spans="2:28" s="8" customFormat="1" ht="13.35" customHeight="1" x14ac:dyDescent="0.3">
      <c r="B177" s="206"/>
      <c r="C177" s="67" t="str">
        <f t="shared" si="133"/>
        <v>DfRPObj16Vx</v>
      </c>
      <c r="D177" s="44" t="s">
        <v>711</v>
      </c>
      <c r="E177" s="68" t="s">
        <v>1184</v>
      </c>
      <c r="F177" s="10" t="s">
        <v>1776</v>
      </c>
      <c r="G177" s="28">
        <v>0.1</v>
      </c>
      <c r="H177" s="28">
        <v>0</v>
      </c>
      <c r="I177" s="28"/>
      <c r="J177" s="29">
        <v>-102</v>
      </c>
      <c r="K177" s="29">
        <v>102</v>
      </c>
      <c r="L177" s="30" t="s">
        <v>2042</v>
      </c>
      <c r="M177" s="2"/>
      <c r="N177" s="10" t="s">
        <v>19</v>
      </c>
      <c r="O177" s="2" t="str">
        <f t="shared" si="120"/>
        <v>'DfRPObj16Vx',</v>
      </c>
      <c r="P177" s="2" t="str">
        <f t="shared" si="121"/>
        <v xml:space="preserve">                 </v>
      </c>
      <c r="Q177" s="2" t="str">
        <f t="shared" si="122"/>
        <v>'single',</v>
      </c>
      <c r="R177" s="2" t="str">
        <f t="shared" si="54"/>
        <v>0,</v>
      </c>
      <c r="S177" s="2"/>
      <c r="T177" s="2" t="str">
        <f t="shared" si="123"/>
        <v>[-102, 102],</v>
      </c>
      <c r="U177" s="2" t="str">
        <f t="shared" si="124"/>
        <v/>
      </c>
      <c r="V177" s="13" t="str">
        <f t="shared" si="125"/>
        <v>m/s,</v>
      </c>
      <c r="W177" s="2"/>
      <c r="X177" s="5" t="str">
        <f t="shared" si="126"/>
        <v>' Long speed ';</v>
      </c>
      <c r="Y177" s="3"/>
      <c r="Z177" s="3">
        <v>0</v>
      </c>
      <c r="AA177" s="3">
        <v>51</v>
      </c>
      <c r="AB177" s="3">
        <v>9</v>
      </c>
    </row>
    <row r="178" spans="2:28" s="8" customFormat="1" ht="13.35" customHeight="1" x14ac:dyDescent="0.3">
      <c r="B178" s="206"/>
      <c r="C178" s="67" t="str">
        <f t="shared" si="133"/>
        <v>DfRPObj16Vy</v>
      </c>
      <c r="D178" s="44" t="s">
        <v>712</v>
      </c>
      <c r="E178" s="68" t="s">
        <v>1185</v>
      </c>
      <c r="F178" s="10" t="s">
        <v>1776</v>
      </c>
      <c r="G178" s="28">
        <v>0.1</v>
      </c>
      <c r="H178" s="28">
        <v>0</v>
      </c>
      <c r="I178" s="28"/>
      <c r="J178" s="29">
        <v>-20</v>
      </c>
      <c r="K178" s="29">
        <v>20</v>
      </c>
      <c r="L178" s="30" t="s">
        <v>2042</v>
      </c>
      <c r="M178" s="2"/>
      <c r="N178" s="10" t="s">
        <v>19</v>
      </c>
      <c r="O178" s="2" t="str">
        <f t="shared" si="120"/>
        <v>'DfRPObj16Vy',</v>
      </c>
      <c r="P178" s="2" t="str">
        <f t="shared" si="121"/>
        <v xml:space="preserve">                 </v>
      </c>
      <c r="Q178" s="2" t="str">
        <f t="shared" si="122"/>
        <v>'single',</v>
      </c>
      <c r="R178" s="2" t="str">
        <f t="shared" si="54"/>
        <v>0,</v>
      </c>
      <c r="S178" s="2"/>
      <c r="T178" s="2" t="str">
        <f t="shared" si="123"/>
        <v>[-20, 20],</v>
      </c>
      <c r="U178" s="2" t="str">
        <f t="shared" si="124"/>
        <v xml:space="preserve">  </v>
      </c>
      <c r="V178" s="13" t="str">
        <f t="shared" si="125"/>
        <v>m/s,</v>
      </c>
      <c r="W178" s="2"/>
      <c r="X178" s="5" t="str">
        <f t="shared" si="126"/>
        <v>' Lat speed ';</v>
      </c>
      <c r="Y178" s="3"/>
      <c r="Z178" s="3">
        <v>-10</v>
      </c>
      <c r="AA178" s="3">
        <v>10</v>
      </c>
      <c r="AB178" s="3">
        <v>8</v>
      </c>
    </row>
    <row r="179" spans="2:28" s="8" customFormat="1" ht="13.35" customHeight="1" x14ac:dyDescent="0.3">
      <c r="B179" s="206"/>
      <c r="C179" s="67" t="str">
        <f>"DfRPObj16"&amp;D179</f>
        <v>DfRPObj16DynamID</v>
      </c>
      <c r="D179" s="216" t="s">
        <v>1895</v>
      </c>
      <c r="E179" s="68" t="s">
        <v>1896</v>
      </c>
      <c r="F179" s="10" t="s">
        <v>1775</v>
      </c>
      <c r="G179" s="27">
        <v>1</v>
      </c>
      <c r="H179" s="217">
        <v>0</v>
      </c>
      <c r="J179" s="29">
        <v>0</v>
      </c>
      <c r="K179" s="29">
        <v>40</v>
      </c>
      <c r="L179" s="29" t="s">
        <v>1777</v>
      </c>
      <c r="N179" s="10" t="s">
        <v>19</v>
      </c>
      <c r="O179" s="1" t="str">
        <f t="shared" si="120"/>
        <v>'DfRPObj16DynamID',</v>
      </c>
      <c r="P179" s="1"/>
      <c r="Q179" s="2" t="str">
        <f t="shared" si="122"/>
        <v>'uint8',</v>
      </c>
      <c r="R179" s="2" t="str">
        <f t="shared" si="54"/>
        <v>0,</v>
      </c>
      <c r="S179" s="2"/>
      <c r="T179" s="1" t="str">
        <f t="shared" si="123"/>
        <v>[0, 40],</v>
      </c>
      <c r="U179" s="1"/>
      <c r="V179" s="13" t="str">
        <f t="shared" si="125"/>
        <v>-,</v>
      </c>
      <c r="W179" s="2"/>
      <c r="X179" s="6" t="str">
        <f t="shared" si="126"/>
        <v>' Dynamic ID ';</v>
      </c>
      <c r="Y179" s="3"/>
      <c r="Z179" s="3"/>
      <c r="AA179" s="3"/>
      <c r="AB179" s="3"/>
    </row>
    <row r="180" spans="2:28" s="8" customFormat="1" ht="13.35" customHeight="1" x14ac:dyDescent="0.3">
      <c r="B180" s="206"/>
      <c r="C180" s="69" t="str">
        <f t="shared" si="133"/>
        <v>DfRPObj16Probabil</v>
      </c>
      <c r="D180" s="70" t="s">
        <v>714</v>
      </c>
      <c r="E180" s="71" t="s">
        <v>1186</v>
      </c>
      <c r="F180" s="10" t="s">
        <v>1775</v>
      </c>
      <c r="G180" s="28">
        <v>1</v>
      </c>
      <c r="H180" s="28">
        <v>0</v>
      </c>
      <c r="I180" s="28"/>
      <c r="J180" s="29">
        <v>0</v>
      </c>
      <c r="K180" s="29">
        <v>100</v>
      </c>
      <c r="L180" s="29" t="s">
        <v>1777</v>
      </c>
      <c r="M180" s="2"/>
      <c r="N180" s="10" t="s">
        <v>19</v>
      </c>
      <c r="O180" s="2" t="str">
        <f t="shared" si="120"/>
        <v>'DfRPObj16Probabil',</v>
      </c>
      <c r="P180" s="2" t="str">
        <f t="shared" si="121"/>
        <v xml:space="preserve">           </v>
      </c>
      <c r="Q180" s="2" t="str">
        <f t="shared" si="122"/>
        <v>'uint8',</v>
      </c>
      <c r="R180" s="2" t="str">
        <f t="shared" si="54"/>
        <v>0,</v>
      </c>
      <c r="S180" s="2"/>
      <c r="T180" s="2" t="str">
        <f t="shared" si="123"/>
        <v>[0, 100],</v>
      </c>
      <c r="U180" s="2" t="str">
        <f t="shared" si="124"/>
        <v xml:space="preserve">   </v>
      </c>
      <c r="V180" s="13" t="str">
        <f t="shared" si="125"/>
        <v>-,</v>
      </c>
      <c r="W180" s="2" t="str">
        <f>REPT(" ", (7-LEN(V180)))</f>
        <v xml:space="preserve">     </v>
      </c>
      <c r="X180" s="5" t="str">
        <f t="shared" si="126"/>
        <v>' probability ';</v>
      </c>
      <c r="Y180" s="3"/>
      <c r="Z180" s="3">
        <v>70</v>
      </c>
      <c r="AA180" s="3">
        <v>100</v>
      </c>
      <c r="AB180" s="3">
        <v>5</v>
      </c>
    </row>
    <row r="181" spans="2:28" s="8" customFormat="1" ht="13.35" customHeight="1" x14ac:dyDescent="0.3">
      <c r="B181" s="300" t="s">
        <v>3123</v>
      </c>
      <c r="C181" s="64" t="str">
        <f>"DfRPObj17"&amp;D181</f>
        <v>DfRPObj17detect</v>
      </c>
      <c r="D181" s="65" t="s">
        <v>715</v>
      </c>
      <c r="E181" s="66" t="s">
        <v>3122</v>
      </c>
      <c r="F181" s="10" t="s">
        <v>1775</v>
      </c>
      <c r="G181" s="27">
        <v>1</v>
      </c>
      <c r="H181" s="27">
        <v>0</v>
      </c>
      <c r="I181" s="27"/>
      <c r="J181" s="29">
        <v>0</v>
      </c>
      <c r="K181" s="29">
        <v>1</v>
      </c>
      <c r="L181" s="29" t="s">
        <v>1777</v>
      </c>
      <c r="M181" s="28"/>
      <c r="N181" s="10" t="s">
        <v>19</v>
      </c>
      <c r="O181" s="2" t="str">
        <f t="shared" ref="O181:O198" si="139">"'"&amp;C181&amp;"'"&amp;","</f>
        <v>'DfRPObj17detect',</v>
      </c>
      <c r="P181" s="2" t="str">
        <f t="shared" ref="P181:P198" si="140">REPT(" ", (31-LEN(O181)))</f>
        <v xml:space="preserve">             </v>
      </c>
      <c r="Q181" s="2" t="str">
        <f t="shared" ref="Q181:Q198" si="141">"'"&amp;F181&amp;"',"</f>
        <v>'uint8',</v>
      </c>
      <c r="R181" s="2" t="str">
        <f t="shared" si="54"/>
        <v>0,</v>
      </c>
      <c r="S181" s="2"/>
      <c r="T181" s="2" t="str">
        <f t="shared" ref="T181:T198" si="142">"["&amp;J181&amp;", "&amp;LEFT(K181,7)&amp;"]"&amp;","</f>
        <v>[0, 1],</v>
      </c>
      <c r="U181" s="2" t="str">
        <f t="shared" ref="U181:U198" si="143">REPT(" ", (12-LEN(T181)))</f>
        <v xml:space="preserve">     </v>
      </c>
      <c r="V181" s="13" t="str">
        <f t="shared" ref="V181:V198" si="144">IF(L181="[]","''",(IF(L181="'-'","''",L181)))&amp;","</f>
        <v>-,</v>
      </c>
      <c r="W181" s="2" t="str">
        <f t="shared" ref="W181:W198" si="145">REPT(" ", (7-LEN(V181)))</f>
        <v xml:space="preserve">     </v>
      </c>
      <c r="X181" s="5" t="str">
        <f t="shared" ref="X181:X198" si="146">"'"&amp;IF(E181="[]","-"," "&amp;(CLEAN(E181))&amp;" ")&amp;"'"&amp;";"</f>
        <v>' Rear left distant object object №17 ';</v>
      </c>
      <c r="Y181" s="3"/>
      <c r="Z181" s="3"/>
      <c r="AA181" s="3"/>
      <c r="AB181" s="3"/>
    </row>
    <row r="182" spans="2:28" s="8" customFormat="1" ht="13.35" customHeight="1" x14ac:dyDescent="0.3">
      <c r="B182" s="299"/>
      <c r="C182" s="67" t="str">
        <f t="shared" ref="C182:C189" si="147">"DfRPObj17"&amp;D182</f>
        <v>DfRPObj17Sx1</v>
      </c>
      <c r="D182" s="276" t="s">
        <v>1558</v>
      </c>
      <c r="E182" s="68" t="s">
        <v>3129</v>
      </c>
      <c r="F182" s="10" t="s">
        <v>1776</v>
      </c>
      <c r="G182" s="28">
        <v>0.1</v>
      </c>
      <c r="H182" s="28">
        <v>0</v>
      </c>
      <c r="I182" s="28"/>
      <c r="J182" s="29">
        <v>-204</v>
      </c>
      <c r="K182" s="29">
        <v>0</v>
      </c>
      <c r="L182" s="30" t="s">
        <v>1788</v>
      </c>
      <c r="M182" s="2"/>
      <c r="N182" s="10" t="s">
        <v>19</v>
      </c>
      <c r="O182" s="2" t="str">
        <f t="shared" si="139"/>
        <v>'DfRPObj17Sx1',</v>
      </c>
      <c r="P182" s="2" t="str">
        <f t="shared" si="140"/>
        <v xml:space="preserve">                </v>
      </c>
      <c r="Q182" s="2" t="str">
        <f t="shared" si="141"/>
        <v>'single',</v>
      </c>
      <c r="R182" s="2" t="str">
        <f t="shared" si="54"/>
        <v>0,</v>
      </c>
      <c r="S182" s="2"/>
      <c r="T182" s="2" t="str">
        <f t="shared" si="142"/>
        <v>[-204, 0],</v>
      </c>
      <c r="U182" s="2" t="str">
        <f t="shared" si="143"/>
        <v xml:space="preserve">  </v>
      </c>
      <c r="V182" s="13" t="str">
        <f t="shared" si="144"/>
        <v>m,</v>
      </c>
      <c r="W182" s="2" t="str">
        <f t="shared" si="145"/>
        <v xml:space="preserve">     </v>
      </c>
      <c r="X182" s="5" t="str">
        <f t="shared" si="146"/>
        <v>' Long distance to front rigft point ';</v>
      </c>
      <c r="Y182" s="3"/>
      <c r="Z182" s="3"/>
      <c r="AA182" s="3"/>
      <c r="AB182" s="3"/>
    </row>
    <row r="183" spans="2:28" s="8" customFormat="1" ht="13.35" customHeight="1" x14ac:dyDescent="0.3">
      <c r="B183" s="299"/>
      <c r="C183" s="67" t="str">
        <f t="shared" si="147"/>
        <v>DfRPObj17Sy1</v>
      </c>
      <c r="D183" s="276" t="s">
        <v>1559</v>
      </c>
      <c r="E183" s="68" t="s">
        <v>3130</v>
      </c>
      <c r="F183" s="10" t="s">
        <v>1776</v>
      </c>
      <c r="G183" s="28">
        <v>0.1</v>
      </c>
      <c r="H183" s="28">
        <v>0</v>
      </c>
      <c r="I183" s="28"/>
      <c r="J183" s="29">
        <v>-102</v>
      </c>
      <c r="K183" s="29">
        <v>102</v>
      </c>
      <c r="L183" s="30" t="s">
        <v>1788</v>
      </c>
      <c r="M183" s="2"/>
      <c r="N183" s="10" t="s">
        <v>19</v>
      </c>
      <c r="O183" s="2" t="str">
        <f t="shared" si="139"/>
        <v>'DfRPObj17Sy1',</v>
      </c>
      <c r="P183" s="2" t="str">
        <f t="shared" si="140"/>
        <v xml:space="preserve">                </v>
      </c>
      <c r="Q183" s="2" t="str">
        <f t="shared" si="141"/>
        <v>'single',</v>
      </c>
      <c r="R183" s="2" t="str">
        <f t="shared" si="54"/>
        <v>0,</v>
      </c>
      <c r="S183" s="2"/>
      <c r="T183" s="2" t="str">
        <f t="shared" si="142"/>
        <v>[-102, 102],</v>
      </c>
      <c r="U183" s="2" t="str">
        <f t="shared" si="143"/>
        <v/>
      </c>
      <c r="V183" s="13" t="str">
        <f t="shared" si="144"/>
        <v>m,</v>
      </c>
      <c r="W183" s="2" t="str">
        <f t="shared" si="145"/>
        <v xml:space="preserve">     </v>
      </c>
      <c r="X183" s="5" t="str">
        <f t="shared" si="146"/>
        <v>' Lat distande to front rigft point ';</v>
      </c>
      <c r="Y183" s="3"/>
      <c r="Z183" s="3"/>
      <c r="AA183" s="3"/>
      <c r="AB183" s="3"/>
    </row>
    <row r="184" spans="2:28" s="8" customFormat="1" ht="13.35" customHeight="1" x14ac:dyDescent="0.3">
      <c r="B184" s="299"/>
      <c r="C184" s="67" t="str">
        <f t="shared" si="147"/>
        <v>DfRPObj17Sx2</v>
      </c>
      <c r="D184" s="276" t="s">
        <v>1560</v>
      </c>
      <c r="E184" s="68" t="s">
        <v>3131</v>
      </c>
      <c r="F184" s="10" t="s">
        <v>1776</v>
      </c>
      <c r="G184" s="28">
        <v>0.1</v>
      </c>
      <c r="H184" s="28">
        <v>0</v>
      </c>
      <c r="I184" s="28"/>
      <c r="J184" s="29">
        <v>-204</v>
      </c>
      <c r="K184" s="29">
        <v>0</v>
      </c>
      <c r="L184" s="30" t="s">
        <v>1788</v>
      </c>
      <c r="M184" s="2"/>
      <c r="N184" s="10" t="s">
        <v>19</v>
      </c>
      <c r="O184" s="2" t="str">
        <f t="shared" si="139"/>
        <v>'DfRPObj17Sx2',</v>
      </c>
      <c r="P184" s="2" t="str">
        <f t="shared" si="140"/>
        <v xml:space="preserve">                </v>
      </c>
      <c r="Q184" s="2" t="str">
        <f t="shared" si="141"/>
        <v>'single',</v>
      </c>
      <c r="R184" s="2" t="str">
        <f t="shared" si="54"/>
        <v>0,</v>
      </c>
      <c r="S184" s="2"/>
      <c r="T184" s="2" t="str">
        <f t="shared" si="142"/>
        <v>[-204, 0],</v>
      </c>
      <c r="U184" s="2" t="str">
        <f t="shared" si="143"/>
        <v xml:space="preserve">  </v>
      </c>
      <c r="V184" s="13" t="str">
        <f t="shared" si="144"/>
        <v>m,</v>
      </c>
      <c r="W184" s="2" t="str">
        <f t="shared" si="145"/>
        <v xml:space="preserve">     </v>
      </c>
      <c r="X184" s="5" t="str">
        <f t="shared" si="146"/>
        <v>' Long distance to rear right point ';</v>
      </c>
      <c r="Y184" s="3"/>
      <c r="Z184" s="3"/>
      <c r="AA184" s="3"/>
      <c r="AB184" s="3"/>
    </row>
    <row r="185" spans="2:28" s="8" customFormat="1" ht="13.35" customHeight="1" x14ac:dyDescent="0.3">
      <c r="B185" s="299"/>
      <c r="C185" s="67" t="str">
        <f t="shared" si="147"/>
        <v>DfRPObj17Sy2</v>
      </c>
      <c r="D185" s="276" t="s">
        <v>1561</v>
      </c>
      <c r="E185" s="68" t="s">
        <v>3132</v>
      </c>
      <c r="F185" s="10" t="s">
        <v>1776</v>
      </c>
      <c r="G185" s="28">
        <v>0.1</v>
      </c>
      <c r="H185" s="28">
        <v>0</v>
      </c>
      <c r="I185" s="28"/>
      <c r="J185" s="29">
        <v>-102</v>
      </c>
      <c r="K185" s="29">
        <v>102</v>
      </c>
      <c r="L185" s="30" t="s">
        <v>1788</v>
      </c>
      <c r="M185" s="2"/>
      <c r="N185" s="10" t="s">
        <v>19</v>
      </c>
      <c r="O185" s="2" t="str">
        <f t="shared" si="139"/>
        <v>'DfRPObj17Sy2',</v>
      </c>
      <c r="P185" s="2" t="str">
        <f t="shared" si="140"/>
        <v xml:space="preserve">                </v>
      </c>
      <c r="Q185" s="2" t="str">
        <f t="shared" si="141"/>
        <v>'single',</v>
      </c>
      <c r="R185" s="2" t="str">
        <f t="shared" si="54"/>
        <v>0,</v>
      </c>
      <c r="S185" s="2"/>
      <c r="T185" s="2" t="str">
        <f t="shared" si="142"/>
        <v>[-102, 102],</v>
      </c>
      <c r="U185" s="2" t="str">
        <f t="shared" si="143"/>
        <v/>
      </c>
      <c r="V185" s="13" t="str">
        <f t="shared" si="144"/>
        <v>m,</v>
      </c>
      <c r="W185" s="2" t="str">
        <f t="shared" si="145"/>
        <v xml:space="preserve">     </v>
      </c>
      <c r="X185" s="5" t="str">
        <f t="shared" si="146"/>
        <v>' Lat distande to rear right point ';</v>
      </c>
      <c r="Y185" s="3"/>
      <c r="Z185" s="3"/>
      <c r="AA185" s="3"/>
      <c r="AB185" s="3"/>
    </row>
    <row r="186" spans="2:28" s="8" customFormat="1" ht="13.35" customHeight="1" x14ac:dyDescent="0.3">
      <c r="B186" s="299"/>
      <c r="C186" s="67" t="str">
        <f t="shared" si="147"/>
        <v>DfRPObj17Vx</v>
      </c>
      <c r="D186" s="44" t="s">
        <v>711</v>
      </c>
      <c r="E186" s="68" t="s">
        <v>1184</v>
      </c>
      <c r="F186" s="10" t="s">
        <v>1776</v>
      </c>
      <c r="G186" s="28">
        <v>0.1</v>
      </c>
      <c r="H186" s="28">
        <v>0</v>
      </c>
      <c r="I186" s="28"/>
      <c r="J186" s="29">
        <v>-102</v>
      </c>
      <c r="K186" s="29">
        <v>102</v>
      </c>
      <c r="L186" s="30" t="s">
        <v>2042</v>
      </c>
      <c r="M186" s="2"/>
      <c r="N186" s="10" t="s">
        <v>19</v>
      </c>
      <c r="O186" s="2" t="str">
        <f t="shared" si="139"/>
        <v>'DfRPObj17Vx',</v>
      </c>
      <c r="P186" s="2" t="str">
        <f t="shared" si="140"/>
        <v xml:space="preserve">                 </v>
      </c>
      <c r="Q186" s="2" t="str">
        <f t="shared" si="141"/>
        <v>'single',</v>
      </c>
      <c r="R186" s="2" t="str">
        <f t="shared" si="54"/>
        <v>0,</v>
      </c>
      <c r="S186" s="2"/>
      <c r="T186" s="2" t="str">
        <f t="shared" si="142"/>
        <v>[-102, 102],</v>
      </c>
      <c r="U186" s="2" t="str">
        <f t="shared" si="143"/>
        <v/>
      </c>
      <c r="V186" s="13" t="str">
        <f t="shared" si="144"/>
        <v>m/s,</v>
      </c>
      <c r="W186" s="2" t="str">
        <f t="shared" si="145"/>
        <v xml:space="preserve">   </v>
      </c>
      <c r="X186" s="5" t="str">
        <f t="shared" si="146"/>
        <v>' Long speed ';</v>
      </c>
      <c r="Y186" s="3"/>
      <c r="Z186" s="3"/>
      <c r="AA186" s="3"/>
      <c r="AB186" s="3"/>
    </row>
    <row r="187" spans="2:28" s="8" customFormat="1" ht="13.35" customHeight="1" x14ac:dyDescent="0.3">
      <c r="B187" s="299"/>
      <c r="C187" s="67" t="str">
        <f t="shared" si="147"/>
        <v>DfRPObj17Vy</v>
      </c>
      <c r="D187" s="44" t="s">
        <v>712</v>
      </c>
      <c r="E187" s="68" t="s">
        <v>1185</v>
      </c>
      <c r="F187" s="10" t="s">
        <v>1776</v>
      </c>
      <c r="G187" s="28">
        <v>0.1</v>
      </c>
      <c r="H187" s="28">
        <v>0</v>
      </c>
      <c r="I187" s="28"/>
      <c r="J187" s="29">
        <v>-20</v>
      </c>
      <c r="K187" s="29">
        <v>20</v>
      </c>
      <c r="L187" s="30" t="s">
        <v>2042</v>
      </c>
      <c r="M187" s="2"/>
      <c r="N187" s="10" t="s">
        <v>19</v>
      </c>
      <c r="O187" s="2" t="str">
        <f t="shared" si="139"/>
        <v>'DfRPObj17Vy',</v>
      </c>
      <c r="P187" s="2" t="str">
        <f t="shared" si="140"/>
        <v xml:space="preserve">                 </v>
      </c>
      <c r="Q187" s="2" t="str">
        <f t="shared" si="141"/>
        <v>'single',</v>
      </c>
      <c r="R187" s="2" t="str">
        <f t="shared" si="54"/>
        <v>0,</v>
      </c>
      <c r="S187" s="2"/>
      <c r="T187" s="2" t="str">
        <f t="shared" si="142"/>
        <v>[-20, 20],</v>
      </c>
      <c r="U187" s="2" t="str">
        <f t="shared" si="143"/>
        <v xml:space="preserve">  </v>
      </c>
      <c r="V187" s="13" t="str">
        <f t="shared" si="144"/>
        <v>m/s,</v>
      </c>
      <c r="W187" s="2" t="str">
        <f t="shared" si="145"/>
        <v xml:space="preserve">   </v>
      </c>
      <c r="X187" s="5" t="str">
        <f t="shared" si="146"/>
        <v>' Lat speed ';</v>
      </c>
      <c r="Y187" s="3"/>
      <c r="Z187" s="3"/>
      <c r="AA187" s="3"/>
      <c r="AB187" s="3"/>
    </row>
    <row r="188" spans="2:28" s="8" customFormat="1" ht="13.35" customHeight="1" x14ac:dyDescent="0.3">
      <c r="B188" s="299"/>
      <c r="C188" s="67" t="str">
        <f>"DfRPObj17"&amp;D188</f>
        <v>DfRPObj17DynamID</v>
      </c>
      <c r="D188" s="216" t="s">
        <v>1895</v>
      </c>
      <c r="E188" s="68" t="s">
        <v>1896</v>
      </c>
      <c r="F188" s="10" t="s">
        <v>1775</v>
      </c>
      <c r="G188" s="27">
        <v>1</v>
      </c>
      <c r="H188" s="217">
        <v>0</v>
      </c>
      <c r="J188" s="29">
        <v>0</v>
      </c>
      <c r="K188" s="29">
        <v>40</v>
      </c>
      <c r="L188" s="29" t="s">
        <v>1777</v>
      </c>
      <c r="N188" s="10" t="s">
        <v>19</v>
      </c>
      <c r="O188" s="1" t="str">
        <f t="shared" si="139"/>
        <v>'DfRPObj17DynamID',</v>
      </c>
      <c r="P188" s="1"/>
      <c r="Q188" s="2" t="str">
        <f t="shared" si="141"/>
        <v>'uint8',</v>
      </c>
      <c r="R188" s="2" t="str">
        <f t="shared" si="54"/>
        <v>0,</v>
      </c>
      <c r="S188" s="2"/>
      <c r="T188" s="1" t="str">
        <f t="shared" si="142"/>
        <v>[0, 40],</v>
      </c>
      <c r="U188" s="1"/>
      <c r="V188" s="13" t="str">
        <f t="shared" si="144"/>
        <v>-,</v>
      </c>
      <c r="W188" s="2"/>
      <c r="X188" s="6" t="str">
        <f t="shared" si="146"/>
        <v>' Dynamic ID ';</v>
      </c>
      <c r="Y188" s="3"/>
      <c r="Z188" s="3"/>
      <c r="AA188" s="3"/>
      <c r="AB188" s="3"/>
    </row>
    <row r="189" spans="2:28" s="8" customFormat="1" ht="13.35" customHeight="1" x14ac:dyDescent="0.3">
      <c r="B189" s="299"/>
      <c r="C189" s="69" t="str">
        <f t="shared" si="147"/>
        <v>DfRPObj17Probabil</v>
      </c>
      <c r="D189" s="70" t="s">
        <v>714</v>
      </c>
      <c r="E189" s="71" t="s">
        <v>1186</v>
      </c>
      <c r="F189" s="10" t="s">
        <v>1775</v>
      </c>
      <c r="G189" s="28">
        <v>1</v>
      </c>
      <c r="H189" s="28">
        <v>0</v>
      </c>
      <c r="I189" s="28"/>
      <c r="J189" s="29">
        <v>0</v>
      </c>
      <c r="K189" s="29">
        <v>100</v>
      </c>
      <c r="L189" s="29" t="s">
        <v>1777</v>
      </c>
      <c r="M189" s="2"/>
      <c r="N189" s="10" t="s">
        <v>19</v>
      </c>
      <c r="O189" s="2" t="str">
        <f t="shared" si="139"/>
        <v>'DfRPObj17Probabil',</v>
      </c>
      <c r="P189" s="2" t="str">
        <f t="shared" si="140"/>
        <v xml:space="preserve">           </v>
      </c>
      <c r="Q189" s="2" t="str">
        <f t="shared" si="141"/>
        <v>'uint8',</v>
      </c>
      <c r="R189" s="2" t="str">
        <f t="shared" si="54"/>
        <v>0,</v>
      </c>
      <c r="S189" s="2"/>
      <c r="T189" s="2" t="str">
        <f t="shared" si="142"/>
        <v>[0, 100],</v>
      </c>
      <c r="U189" s="2" t="str">
        <f t="shared" si="143"/>
        <v xml:space="preserve">   </v>
      </c>
      <c r="V189" s="13" t="str">
        <f t="shared" si="144"/>
        <v>-,</v>
      </c>
      <c r="W189" s="2" t="str">
        <f t="shared" si="145"/>
        <v xml:space="preserve">     </v>
      </c>
      <c r="X189" s="5" t="str">
        <f t="shared" si="146"/>
        <v>' probability ';</v>
      </c>
      <c r="Y189" s="3"/>
      <c r="Z189" s="3"/>
      <c r="AA189" s="3"/>
      <c r="AB189" s="3"/>
    </row>
    <row r="190" spans="2:28" s="8" customFormat="1" ht="13.35" customHeight="1" x14ac:dyDescent="0.3">
      <c r="B190" s="299"/>
      <c r="C190" s="67" t="str">
        <f>"DfRPObj18"&amp;D190</f>
        <v>DfRPObj18detect</v>
      </c>
      <c r="D190" s="65" t="s">
        <v>715</v>
      </c>
      <c r="E190" s="66" t="s">
        <v>3121</v>
      </c>
      <c r="F190" s="10" t="s">
        <v>1775</v>
      </c>
      <c r="G190" s="27">
        <v>1</v>
      </c>
      <c r="H190" s="27">
        <v>0</v>
      </c>
      <c r="I190" s="27"/>
      <c r="J190" s="29">
        <v>0</v>
      </c>
      <c r="K190" s="29">
        <v>1</v>
      </c>
      <c r="L190" s="29" t="s">
        <v>1777</v>
      </c>
      <c r="M190" s="2"/>
      <c r="N190" s="10" t="s">
        <v>19</v>
      </c>
      <c r="O190" s="2" t="str">
        <f t="shared" si="139"/>
        <v>'DfRPObj18detect',</v>
      </c>
      <c r="P190" s="2" t="str">
        <f t="shared" si="140"/>
        <v xml:space="preserve">             </v>
      </c>
      <c r="Q190" s="2" t="str">
        <f t="shared" si="141"/>
        <v>'uint8',</v>
      </c>
      <c r="R190" s="2" t="str">
        <f t="shared" si="54"/>
        <v>0,</v>
      </c>
      <c r="S190" s="2"/>
      <c r="T190" s="2" t="str">
        <f t="shared" si="142"/>
        <v>[0, 1],</v>
      </c>
      <c r="U190" s="2" t="str">
        <f t="shared" si="143"/>
        <v xml:space="preserve">     </v>
      </c>
      <c r="V190" s="13" t="str">
        <f t="shared" si="144"/>
        <v>-,</v>
      </c>
      <c r="W190" s="2" t="str">
        <f t="shared" si="145"/>
        <v xml:space="preserve">     </v>
      </c>
      <c r="X190" s="5" t="str">
        <f t="shared" si="146"/>
        <v>' Rear right distant object object №18 ';</v>
      </c>
      <c r="Y190" s="3"/>
      <c r="Z190" s="3"/>
      <c r="AA190" s="3"/>
      <c r="AB190" s="3"/>
    </row>
    <row r="191" spans="2:28" s="8" customFormat="1" ht="13.35" customHeight="1" x14ac:dyDescent="0.3">
      <c r="B191" s="299"/>
      <c r="C191" s="67" t="str">
        <f t="shared" ref="C191:C198" si="148">"DfRPObj18"&amp;D191</f>
        <v>DfRPObj18Sx1</v>
      </c>
      <c r="D191" s="276" t="s">
        <v>1558</v>
      </c>
      <c r="E191" s="68" t="s">
        <v>3133</v>
      </c>
      <c r="F191" s="10" t="s">
        <v>1776</v>
      </c>
      <c r="G191" s="28">
        <v>0.1</v>
      </c>
      <c r="H191" s="28">
        <v>0</v>
      </c>
      <c r="I191" s="28"/>
      <c r="J191" s="29">
        <v>-204</v>
      </c>
      <c r="K191" s="29">
        <v>0</v>
      </c>
      <c r="L191" s="30" t="s">
        <v>1788</v>
      </c>
      <c r="M191" s="2"/>
      <c r="N191" s="10" t="s">
        <v>19</v>
      </c>
      <c r="O191" s="2" t="str">
        <f t="shared" si="139"/>
        <v>'DfRPObj18Sx1',</v>
      </c>
      <c r="P191" s="2" t="str">
        <f t="shared" si="140"/>
        <v xml:space="preserve">                </v>
      </c>
      <c r="Q191" s="2" t="str">
        <f t="shared" si="141"/>
        <v>'single',</v>
      </c>
      <c r="R191" s="2" t="str">
        <f t="shared" si="54"/>
        <v>0,</v>
      </c>
      <c r="S191" s="2"/>
      <c r="T191" s="2" t="str">
        <f t="shared" si="142"/>
        <v>[-204, 0],</v>
      </c>
      <c r="U191" s="2" t="str">
        <f t="shared" si="143"/>
        <v xml:space="preserve">  </v>
      </c>
      <c r="V191" s="13" t="str">
        <f t="shared" si="144"/>
        <v>m,</v>
      </c>
      <c r="W191" s="2" t="str">
        <f t="shared" si="145"/>
        <v xml:space="preserve">     </v>
      </c>
      <c r="X191" s="5" t="str">
        <f t="shared" si="146"/>
        <v>' Long distance to front left point ';</v>
      </c>
      <c r="Y191" s="3"/>
      <c r="Z191" s="3"/>
      <c r="AA191" s="3"/>
      <c r="AB191" s="3"/>
    </row>
    <row r="192" spans="2:28" s="8" customFormat="1" ht="13.35" customHeight="1" x14ac:dyDescent="0.3">
      <c r="B192" s="299"/>
      <c r="C192" s="67" t="str">
        <f t="shared" si="148"/>
        <v>DfRPObj18Sy1</v>
      </c>
      <c r="D192" s="276" t="s">
        <v>1559</v>
      </c>
      <c r="E192" s="68" t="s">
        <v>3134</v>
      </c>
      <c r="F192" s="10" t="s">
        <v>1776</v>
      </c>
      <c r="G192" s="28">
        <v>0.1</v>
      </c>
      <c r="H192" s="28">
        <v>0</v>
      </c>
      <c r="I192" s="28"/>
      <c r="J192" s="29">
        <v>-102</v>
      </c>
      <c r="K192" s="29">
        <v>102</v>
      </c>
      <c r="L192" s="30" t="s">
        <v>1788</v>
      </c>
      <c r="M192" s="2"/>
      <c r="N192" s="10" t="s">
        <v>19</v>
      </c>
      <c r="O192" s="2" t="str">
        <f t="shared" si="139"/>
        <v>'DfRPObj18Sy1',</v>
      </c>
      <c r="P192" s="2" t="str">
        <f t="shared" si="140"/>
        <v xml:space="preserve">                </v>
      </c>
      <c r="Q192" s="2" t="str">
        <f t="shared" si="141"/>
        <v>'single',</v>
      </c>
      <c r="R192" s="2" t="str">
        <f t="shared" si="54"/>
        <v>0,</v>
      </c>
      <c r="S192" s="2"/>
      <c r="T192" s="2" t="str">
        <f t="shared" si="142"/>
        <v>[-102, 102],</v>
      </c>
      <c r="U192" s="2" t="str">
        <f t="shared" si="143"/>
        <v/>
      </c>
      <c r="V192" s="13" t="str">
        <f t="shared" si="144"/>
        <v>m,</v>
      </c>
      <c r="W192" s="2" t="str">
        <f t="shared" si="145"/>
        <v xml:space="preserve">     </v>
      </c>
      <c r="X192" s="5" t="str">
        <f t="shared" si="146"/>
        <v>' Lat distande to front left point ';</v>
      </c>
      <c r="Y192" s="3"/>
      <c r="Z192" s="3"/>
      <c r="AA192" s="3"/>
      <c r="AB192" s="3"/>
    </row>
    <row r="193" spans="2:28" s="8" customFormat="1" ht="13.35" customHeight="1" x14ac:dyDescent="0.3">
      <c r="B193" s="299"/>
      <c r="C193" s="67" t="str">
        <f t="shared" si="148"/>
        <v>DfRPObj18Sx2</v>
      </c>
      <c r="D193" s="276" t="s">
        <v>1560</v>
      </c>
      <c r="E193" s="68" t="s">
        <v>3135</v>
      </c>
      <c r="F193" s="10" t="s">
        <v>1776</v>
      </c>
      <c r="G193" s="28">
        <v>0.1</v>
      </c>
      <c r="H193" s="28">
        <v>0</v>
      </c>
      <c r="I193" s="28"/>
      <c r="J193" s="29">
        <v>-204</v>
      </c>
      <c r="K193" s="29">
        <v>0</v>
      </c>
      <c r="L193" s="30" t="s">
        <v>1788</v>
      </c>
      <c r="M193" s="2"/>
      <c r="N193" s="10" t="s">
        <v>19</v>
      </c>
      <c r="O193" s="2" t="str">
        <f t="shared" si="139"/>
        <v>'DfRPObj18Sx2',</v>
      </c>
      <c r="P193" s="2" t="str">
        <f t="shared" si="140"/>
        <v xml:space="preserve">                </v>
      </c>
      <c r="Q193" s="2" t="str">
        <f t="shared" si="141"/>
        <v>'single',</v>
      </c>
      <c r="R193" s="2" t="str">
        <f t="shared" si="54"/>
        <v>0,</v>
      </c>
      <c r="S193" s="2"/>
      <c r="T193" s="2" t="str">
        <f t="shared" si="142"/>
        <v>[-204, 0],</v>
      </c>
      <c r="U193" s="2" t="str">
        <f t="shared" si="143"/>
        <v xml:space="preserve">  </v>
      </c>
      <c r="V193" s="13" t="str">
        <f t="shared" si="144"/>
        <v>m,</v>
      </c>
      <c r="W193" s="2" t="str">
        <f t="shared" si="145"/>
        <v xml:space="preserve">     </v>
      </c>
      <c r="X193" s="5" t="str">
        <f t="shared" si="146"/>
        <v>' Long distance to rear left point ';</v>
      </c>
      <c r="Y193" s="3"/>
      <c r="Z193" s="3"/>
      <c r="AA193" s="3"/>
      <c r="AB193" s="3"/>
    </row>
    <row r="194" spans="2:28" s="8" customFormat="1" ht="13.35" customHeight="1" x14ac:dyDescent="0.3">
      <c r="B194" s="299"/>
      <c r="C194" s="67" t="str">
        <f t="shared" si="148"/>
        <v>DfRPObj18Sy2</v>
      </c>
      <c r="D194" s="276" t="s">
        <v>1561</v>
      </c>
      <c r="E194" s="68" t="s">
        <v>3136</v>
      </c>
      <c r="F194" s="10" t="s">
        <v>1776</v>
      </c>
      <c r="G194" s="28">
        <v>0.1</v>
      </c>
      <c r="H194" s="28">
        <v>0</v>
      </c>
      <c r="I194" s="28"/>
      <c r="J194" s="29">
        <v>-102</v>
      </c>
      <c r="K194" s="29">
        <v>102</v>
      </c>
      <c r="L194" s="30" t="s">
        <v>1788</v>
      </c>
      <c r="M194" s="2"/>
      <c r="N194" s="10" t="s">
        <v>19</v>
      </c>
      <c r="O194" s="2" t="str">
        <f t="shared" si="139"/>
        <v>'DfRPObj18Sy2',</v>
      </c>
      <c r="P194" s="2" t="str">
        <f t="shared" si="140"/>
        <v xml:space="preserve">                </v>
      </c>
      <c r="Q194" s="2" t="str">
        <f t="shared" si="141"/>
        <v>'single',</v>
      </c>
      <c r="R194" s="2" t="str">
        <f t="shared" si="54"/>
        <v>0,</v>
      </c>
      <c r="S194" s="2"/>
      <c r="T194" s="2" t="str">
        <f t="shared" si="142"/>
        <v>[-102, 102],</v>
      </c>
      <c r="U194" s="2" t="str">
        <f t="shared" si="143"/>
        <v/>
      </c>
      <c r="V194" s="13" t="str">
        <f t="shared" si="144"/>
        <v>m,</v>
      </c>
      <c r="W194" s="2" t="str">
        <f t="shared" si="145"/>
        <v xml:space="preserve">     </v>
      </c>
      <c r="X194" s="5" t="str">
        <f t="shared" si="146"/>
        <v>' Lat distande to rear left point ';</v>
      </c>
      <c r="Y194" s="3"/>
      <c r="Z194" s="3"/>
      <c r="AA194" s="3"/>
      <c r="AB194" s="3"/>
    </row>
    <row r="195" spans="2:28" s="8" customFormat="1" ht="13.35" customHeight="1" x14ac:dyDescent="0.3">
      <c r="B195" s="299"/>
      <c r="C195" s="67" t="str">
        <f t="shared" si="148"/>
        <v>DfRPObj18Vx</v>
      </c>
      <c r="D195" s="44" t="s">
        <v>711</v>
      </c>
      <c r="E195" s="68" t="s">
        <v>1184</v>
      </c>
      <c r="F195" s="10" t="s">
        <v>1776</v>
      </c>
      <c r="G195" s="28">
        <v>0.1</v>
      </c>
      <c r="H195" s="28">
        <v>0</v>
      </c>
      <c r="I195" s="28"/>
      <c r="J195" s="29">
        <v>-102</v>
      </c>
      <c r="K195" s="29">
        <v>102</v>
      </c>
      <c r="L195" s="30" t="s">
        <v>2042</v>
      </c>
      <c r="M195" s="2"/>
      <c r="N195" s="10" t="s">
        <v>19</v>
      </c>
      <c r="O195" s="2" t="str">
        <f t="shared" si="139"/>
        <v>'DfRPObj18Vx',</v>
      </c>
      <c r="P195" s="2" t="str">
        <f t="shared" si="140"/>
        <v xml:space="preserve">                 </v>
      </c>
      <c r="Q195" s="2" t="str">
        <f t="shared" si="141"/>
        <v>'single',</v>
      </c>
      <c r="R195" s="2" t="str">
        <f t="shared" si="54"/>
        <v>0,</v>
      </c>
      <c r="S195" s="2"/>
      <c r="T195" s="2" t="str">
        <f t="shared" si="142"/>
        <v>[-102, 102],</v>
      </c>
      <c r="U195" s="2" t="str">
        <f t="shared" si="143"/>
        <v/>
      </c>
      <c r="V195" s="13" t="str">
        <f t="shared" si="144"/>
        <v>m/s,</v>
      </c>
      <c r="W195" s="2" t="str">
        <f t="shared" si="145"/>
        <v xml:space="preserve">   </v>
      </c>
      <c r="X195" s="5" t="str">
        <f t="shared" si="146"/>
        <v>' Long speed ';</v>
      </c>
      <c r="Y195" s="3"/>
      <c r="Z195" s="3"/>
      <c r="AA195" s="3"/>
      <c r="AB195" s="3"/>
    </row>
    <row r="196" spans="2:28" s="8" customFormat="1" ht="13.35" customHeight="1" x14ac:dyDescent="0.3">
      <c r="B196" s="299"/>
      <c r="C196" s="67" t="str">
        <f t="shared" si="148"/>
        <v>DfRPObj18Vy</v>
      </c>
      <c r="D196" s="44" t="s">
        <v>712</v>
      </c>
      <c r="E196" s="68" t="s">
        <v>1185</v>
      </c>
      <c r="F196" s="10" t="s">
        <v>1776</v>
      </c>
      <c r="G196" s="28">
        <v>0.1</v>
      </c>
      <c r="H196" s="28">
        <v>0</v>
      </c>
      <c r="I196" s="28"/>
      <c r="J196" s="29">
        <v>-20</v>
      </c>
      <c r="K196" s="29">
        <v>20</v>
      </c>
      <c r="L196" s="30" t="s">
        <v>2042</v>
      </c>
      <c r="M196" s="2"/>
      <c r="N196" s="10" t="s">
        <v>19</v>
      </c>
      <c r="O196" s="2" t="str">
        <f t="shared" si="139"/>
        <v>'DfRPObj18Vy',</v>
      </c>
      <c r="P196" s="2" t="str">
        <f t="shared" si="140"/>
        <v xml:space="preserve">                 </v>
      </c>
      <c r="Q196" s="2" t="str">
        <f t="shared" si="141"/>
        <v>'single',</v>
      </c>
      <c r="R196" s="2" t="str">
        <f t="shared" si="54"/>
        <v>0,</v>
      </c>
      <c r="S196" s="2"/>
      <c r="T196" s="2" t="str">
        <f t="shared" si="142"/>
        <v>[-20, 20],</v>
      </c>
      <c r="U196" s="2" t="str">
        <f t="shared" si="143"/>
        <v xml:space="preserve">  </v>
      </c>
      <c r="V196" s="13" t="str">
        <f t="shared" si="144"/>
        <v>m/s,</v>
      </c>
      <c r="W196" s="2" t="str">
        <f t="shared" si="145"/>
        <v xml:space="preserve">   </v>
      </c>
      <c r="X196" s="5" t="str">
        <f t="shared" si="146"/>
        <v>' Lat speed ';</v>
      </c>
      <c r="Y196" s="3"/>
      <c r="Z196" s="3"/>
      <c r="AA196" s="3"/>
      <c r="AB196" s="3"/>
    </row>
    <row r="197" spans="2:28" s="8" customFormat="1" ht="13.35" customHeight="1" x14ac:dyDescent="0.3">
      <c r="B197" s="299"/>
      <c r="C197" s="67" t="str">
        <f>"DfRPObj18"&amp;D197</f>
        <v>DfRPObj18DynamID</v>
      </c>
      <c r="D197" s="216" t="s">
        <v>1895</v>
      </c>
      <c r="E197" s="68" t="s">
        <v>1896</v>
      </c>
      <c r="F197" s="10" t="s">
        <v>1775</v>
      </c>
      <c r="G197" s="27">
        <v>1</v>
      </c>
      <c r="H197" s="217">
        <v>0</v>
      </c>
      <c r="J197" s="29">
        <v>0</v>
      </c>
      <c r="K197" s="29">
        <v>40</v>
      </c>
      <c r="L197" s="29" t="s">
        <v>1777</v>
      </c>
      <c r="N197" s="10" t="s">
        <v>19</v>
      </c>
      <c r="O197" s="1" t="str">
        <f t="shared" si="139"/>
        <v>'DfRPObj18DynamID',</v>
      </c>
      <c r="P197" s="1"/>
      <c r="Q197" s="2" t="str">
        <f t="shared" si="141"/>
        <v>'uint8',</v>
      </c>
      <c r="R197" s="2" t="str">
        <f t="shared" si="54"/>
        <v>0,</v>
      </c>
      <c r="S197" s="2"/>
      <c r="T197" s="1" t="str">
        <f t="shared" si="142"/>
        <v>[0, 40],</v>
      </c>
      <c r="U197" s="1"/>
      <c r="V197" s="13" t="str">
        <f t="shared" si="144"/>
        <v>-,</v>
      </c>
      <c r="W197" s="2"/>
      <c r="X197" s="6" t="str">
        <f t="shared" si="146"/>
        <v>' Dynamic ID ';</v>
      </c>
      <c r="Y197" s="3"/>
      <c r="Z197" s="3"/>
      <c r="AA197" s="3"/>
      <c r="AB197" s="3"/>
    </row>
    <row r="198" spans="2:28" s="8" customFormat="1" ht="13.35" customHeight="1" x14ac:dyDescent="0.3">
      <c r="B198" s="299"/>
      <c r="C198" s="69" t="str">
        <f t="shared" si="148"/>
        <v>DfRPObj18Probabil</v>
      </c>
      <c r="D198" s="70" t="s">
        <v>714</v>
      </c>
      <c r="E198" s="71" t="s">
        <v>1186</v>
      </c>
      <c r="F198" s="10" t="s">
        <v>1775</v>
      </c>
      <c r="G198" s="28">
        <v>1</v>
      </c>
      <c r="H198" s="28">
        <v>0</v>
      </c>
      <c r="I198" s="28"/>
      <c r="J198" s="29">
        <v>0</v>
      </c>
      <c r="K198" s="29">
        <v>100</v>
      </c>
      <c r="L198" s="29" t="s">
        <v>1777</v>
      </c>
      <c r="M198" s="2"/>
      <c r="N198" s="10" t="s">
        <v>19</v>
      </c>
      <c r="O198" s="2" t="str">
        <f t="shared" si="139"/>
        <v>'DfRPObj18Probabil',</v>
      </c>
      <c r="P198" s="2" t="str">
        <f t="shared" si="140"/>
        <v xml:space="preserve">           </v>
      </c>
      <c r="Q198" s="2" t="str">
        <f t="shared" si="141"/>
        <v>'uint8',</v>
      </c>
      <c r="R198" s="2" t="str">
        <f t="shared" si="54"/>
        <v>0,</v>
      </c>
      <c r="S198" s="2"/>
      <c r="T198" s="2" t="str">
        <f t="shared" si="142"/>
        <v>[0, 100],</v>
      </c>
      <c r="U198" s="2" t="str">
        <f t="shared" si="143"/>
        <v xml:space="preserve">   </v>
      </c>
      <c r="V198" s="13" t="str">
        <f t="shared" si="144"/>
        <v>-,</v>
      </c>
      <c r="W198" s="2" t="str">
        <f t="shared" si="145"/>
        <v xml:space="preserve">     </v>
      </c>
      <c r="X198" s="5" t="str">
        <f t="shared" si="146"/>
        <v>' probability ';</v>
      </c>
      <c r="Y198" s="3"/>
      <c r="Z198" s="3"/>
      <c r="AA198" s="3"/>
      <c r="AB198" s="3"/>
    </row>
    <row r="199" spans="2:28" ht="13.35" customHeight="1" x14ac:dyDescent="0.3">
      <c r="B199" s="27"/>
      <c r="C199" s="12"/>
      <c r="D199" s="45"/>
      <c r="F199" s="1"/>
      <c r="G199" s="8"/>
      <c r="H199" s="8"/>
      <c r="I199" s="8"/>
      <c r="J199" s="274"/>
      <c r="K199" s="274"/>
      <c r="L199" s="273"/>
      <c r="M199" s="1"/>
      <c r="N199" s="1"/>
      <c r="O199" s="1" t="str">
        <f>"    %"&amp;B200</f>
        <v xml:space="preserve">    %Lane</v>
      </c>
      <c r="P199" s="1"/>
      <c r="Q199" s="2"/>
      <c r="R199" s="1"/>
      <c r="S199" s="1"/>
      <c r="T199" s="1"/>
      <c r="U199" s="1"/>
      <c r="V199" s="13"/>
      <c r="W199" s="1"/>
      <c r="X199" s="6"/>
      <c r="Y199" s="8"/>
      <c r="Z199" s="8"/>
      <c r="AA199" s="8"/>
      <c r="AB199" s="8"/>
    </row>
    <row r="200" spans="2:28" ht="13.35" customHeight="1" x14ac:dyDescent="0.3">
      <c r="B200" s="207" t="s">
        <v>1481</v>
      </c>
      <c r="C200" s="64" t="str">
        <f>"DfLanePFrontL"&amp;LEFT(D200,LEN(D200)-5)</f>
        <v>DfLanePFrontLSx0</v>
      </c>
      <c r="D200" s="96" t="s">
        <v>1189</v>
      </c>
      <c r="E200" s="73" t="s">
        <v>1188</v>
      </c>
      <c r="F200" s="10" t="s">
        <v>1776</v>
      </c>
      <c r="G200" s="28">
        <v>0.1</v>
      </c>
      <c r="H200" s="28">
        <v>0</v>
      </c>
      <c r="I200" s="28"/>
      <c r="J200" s="29">
        <v>-5</v>
      </c>
      <c r="K200" s="29">
        <v>5</v>
      </c>
      <c r="L200" s="30" t="s">
        <v>1788</v>
      </c>
      <c r="M200" s="2"/>
      <c r="N200" s="10" t="s">
        <v>19</v>
      </c>
      <c r="O200" s="2" t="str">
        <f t="shared" ref="O200:O234" si="149">"'"&amp;C200&amp;"'"&amp;","</f>
        <v>'DfLanePFrontLSx0',</v>
      </c>
      <c r="P200" s="2" t="str">
        <f t="shared" si="73"/>
        <v xml:space="preserve">            </v>
      </c>
      <c r="Q200" s="2" t="str">
        <f t="shared" si="53"/>
        <v>'single',</v>
      </c>
      <c r="R200" s="2" t="str">
        <f t="shared" si="54"/>
        <v>0,</v>
      </c>
      <c r="S200" s="2"/>
      <c r="T200" s="2" t="str">
        <f t="shared" ref="T200:T234" si="150">"["&amp;J200&amp;", "&amp;LEFT(K200,7)&amp;"]"&amp;","</f>
        <v>[-5, 5],</v>
      </c>
      <c r="U200" s="2" t="str">
        <f t="shared" si="74"/>
        <v xml:space="preserve">    </v>
      </c>
      <c r="V200" s="13" t="str">
        <f t="shared" ref="V200:V234" si="151">IF(L200="[]","''",(IF(L200="'-'","''",L200)))&amp;","</f>
        <v>m,</v>
      </c>
      <c r="W200" s="2" t="str">
        <f t="shared" si="83"/>
        <v xml:space="preserve">     </v>
      </c>
      <c r="X200" s="5" t="str">
        <f t="shared" ref="X200:X234" si="152">"'"&amp;IF(E200="[]","-"," "&amp;(CLEAN(E200))&amp;" ")&amp;"'"&amp;";"</f>
        <v>' Left point at a distance of 0 meters. ';</v>
      </c>
      <c r="Z200" s="3">
        <v>-5</v>
      </c>
      <c r="AA200" s="3">
        <v>5</v>
      </c>
      <c r="AB200" s="3">
        <v>7</v>
      </c>
    </row>
    <row r="201" spans="2:28" ht="13.35" customHeight="1" x14ac:dyDescent="0.3">
      <c r="B201" s="207"/>
      <c r="C201" s="67" t="str">
        <f>"DfLanePFrontL"&amp;LEFT(D201,LEN(D201)-9)</f>
        <v>DfLanePFrontLSxFA</v>
      </c>
      <c r="D201" s="213" t="s">
        <v>1870</v>
      </c>
      <c r="E201" s="176" t="s">
        <v>1639</v>
      </c>
      <c r="F201" s="10" t="s">
        <v>1776</v>
      </c>
      <c r="G201" s="27">
        <v>0.1</v>
      </c>
      <c r="H201" s="27">
        <v>0</v>
      </c>
      <c r="I201" s="27"/>
      <c r="J201" s="29">
        <v>-10</v>
      </c>
      <c r="K201" s="29">
        <v>10</v>
      </c>
      <c r="L201" s="29" t="s">
        <v>1788</v>
      </c>
      <c r="M201" s="1"/>
      <c r="N201" s="10" t="s">
        <v>19</v>
      </c>
      <c r="O201" s="1" t="str">
        <f t="shared" si="149"/>
        <v>'DfLanePFrontLSxFA',</v>
      </c>
      <c r="P201" s="1" t="str">
        <f t="shared" si="73"/>
        <v xml:space="preserve">           </v>
      </c>
      <c r="Q201" s="1" t="str">
        <f t="shared" si="53"/>
        <v>'single',</v>
      </c>
      <c r="R201" s="1" t="str">
        <f t="shared" si="54"/>
        <v>0,</v>
      </c>
      <c r="S201" s="1"/>
      <c r="T201" s="1" t="str">
        <f t="shared" si="150"/>
        <v>[-10, 10],</v>
      </c>
      <c r="U201" s="1" t="str">
        <f t="shared" si="74"/>
        <v xml:space="preserve">  </v>
      </c>
      <c r="V201" s="13" t="str">
        <f t="shared" si="151"/>
        <v>m,</v>
      </c>
      <c r="W201" s="1" t="str">
        <f t="shared" si="83"/>
        <v xml:space="preserve">     </v>
      </c>
      <c r="X201" s="6" t="str">
        <f t="shared" si="152"/>
        <v>' Left point opposite the front axle. ';</v>
      </c>
      <c r="Y201" s="8"/>
      <c r="Z201" s="8">
        <v>-5</v>
      </c>
      <c r="AA201" s="8">
        <v>5</v>
      </c>
      <c r="AB201" s="8">
        <v>7</v>
      </c>
    </row>
    <row r="202" spans="2:28" ht="13.35" customHeight="1" x14ac:dyDescent="0.3">
      <c r="B202" s="207"/>
      <c r="C202" s="67" t="str">
        <f>"DfLanePFrontL"&amp;LEFT(D202,LEN(D202)-6)</f>
        <v>DfLanePFrontLSx10</v>
      </c>
      <c r="D202" s="214" t="s">
        <v>1883</v>
      </c>
      <c r="E202" s="74" t="s">
        <v>1187</v>
      </c>
      <c r="F202" s="10" t="s">
        <v>1776</v>
      </c>
      <c r="G202" s="28">
        <v>0.1</v>
      </c>
      <c r="H202" s="28">
        <v>0</v>
      </c>
      <c r="I202" s="28"/>
      <c r="J202" s="29">
        <v>-20</v>
      </c>
      <c r="K202" s="29">
        <v>20</v>
      </c>
      <c r="L202" s="30" t="s">
        <v>1788</v>
      </c>
      <c r="M202" s="2"/>
      <c r="N202" s="10" t="s">
        <v>19</v>
      </c>
      <c r="O202" s="2" t="str">
        <f t="shared" si="149"/>
        <v>'DfLanePFrontLSx10',</v>
      </c>
      <c r="P202" s="2" t="str">
        <f t="shared" si="73"/>
        <v xml:space="preserve">           </v>
      </c>
      <c r="Q202" s="2" t="str">
        <f t="shared" si="53"/>
        <v>'single',</v>
      </c>
      <c r="R202" s="2" t="str">
        <f t="shared" si="54"/>
        <v>0,</v>
      </c>
      <c r="S202" s="2"/>
      <c r="T202" s="2" t="str">
        <f t="shared" si="150"/>
        <v>[-20, 20],</v>
      </c>
      <c r="U202" s="2" t="str">
        <f t="shared" si="74"/>
        <v xml:space="preserve">  </v>
      </c>
      <c r="V202" s="13" t="str">
        <f t="shared" si="151"/>
        <v>m,</v>
      </c>
      <c r="W202" s="2" t="str">
        <f t="shared" si="83"/>
        <v xml:space="preserve">     </v>
      </c>
      <c r="X202" s="5" t="str">
        <f t="shared" si="152"/>
        <v>' Left point at a distance of 10 meters. ';</v>
      </c>
      <c r="Z202" s="3">
        <v>-6</v>
      </c>
      <c r="AA202" s="3">
        <v>6</v>
      </c>
      <c r="AB202" s="3">
        <v>7</v>
      </c>
    </row>
    <row r="203" spans="2:28" ht="13.35" customHeight="1" x14ac:dyDescent="0.3">
      <c r="B203" s="207"/>
      <c r="C203" s="67" t="str">
        <f t="shared" ref="C203:C205" si="153">"DfLanePFrontL"&amp;LEFT(D203,LEN(D203)-6)</f>
        <v>DfLanePFrontLSx15</v>
      </c>
      <c r="D203" s="214" t="s">
        <v>1884</v>
      </c>
      <c r="E203" s="74" t="s">
        <v>1868</v>
      </c>
      <c r="F203" s="10" t="s">
        <v>1776</v>
      </c>
      <c r="G203" s="28">
        <v>0.1</v>
      </c>
      <c r="H203" s="28">
        <v>0</v>
      </c>
      <c r="I203" s="28"/>
      <c r="J203" s="29">
        <v>-30</v>
      </c>
      <c r="K203" s="29">
        <v>30</v>
      </c>
      <c r="L203" s="30" t="s">
        <v>1788</v>
      </c>
      <c r="M203" s="2"/>
      <c r="N203" s="10" t="s">
        <v>19</v>
      </c>
      <c r="O203" s="2" t="str">
        <f t="shared" si="149"/>
        <v>'DfLanePFrontLSx15',</v>
      </c>
      <c r="P203" s="2"/>
      <c r="Q203" s="2" t="str">
        <f t="shared" si="53"/>
        <v>'single',</v>
      </c>
      <c r="R203" s="2" t="str">
        <f t="shared" si="54"/>
        <v>0,</v>
      </c>
      <c r="S203" s="2"/>
      <c r="T203" s="1" t="str">
        <f t="shared" si="150"/>
        <v>[-30, 30],</v>
      </c>
      <c r="U203" s="1" t="str">
        <f t="shared" si="74"/>
        <v xml:space="preserve">  </v>
      </c>
      <c r="V203" s="13"/>
      <c r="W203" s="2"/>
      <c r="X203" s="5" t="str">
        <f t="shared" si="152"/>
        <v>' Left point at a distance of 15 meters. ';</v>
      </c>
    </row>
    <row r="204" spans="2:28" ht="12" customHeight="1" x14ac:dyDescent="0.3">
      <c r="B204" s="207"/>
      <c r="C204" s="67" t="str">
        <f t="shared" si="153"/>
        <v>DfLanePFrontLSx20</v>
      </c>
      <c r="D204" s="214" t="s">
        <v>1885</v>
      </c>
      <c r="E204" s="74" t="s">
        <v>1190</v>
      </c>
      <c r="F204" s="10" t="s">
        <v>1776</v>
      </c>
      <c r="G204" s="28">
        <v>0.1</v>
      </c>
      <c r="H204" s="28">
        <v>0</v>
      </c>
      <c r="I204" s="28"/>
      <c r="J204" s="29">
        <v>-40</v>
      </c>
      <c r="K204" s="29">
        <v>40</v>
      </c>
      <c r="L204" s="30" t="s">
        <v>1788</v>
      </c>
      <c r="M204" s="2"/>
      <c r="N204" s="10" t="s">
        <v>19</v>
      </c>
      <c r="O204" s="2" t="str">
        <f t="shared" si="149"/>
        <v>'DfLanePFrontLSx20',</v>
      </c>
      <c r="P204" s="2" t="str">
        <f t="shared" si="73"/>
        <v xml:space="preserve">           </v>
      </c>
      <c r="Q204" s="2" t="str">
        <f t="shared" si="53"/>
        <v>'single',</v>
      </c>
      <c r="R204" s="2" t="str">
        <f t="shared" si="54"/>
        <v>0,</v>
      </c>
      <c r="S204" s="2"/>
      <c r="T204" s="2" t="str">
        <f t="shared" si="150"/>
        <v>[-40, 40],</v>
      </c>
      <c r="U204" s="2" t="str">
        <f t="shared" si="74"/>
        <v xml:space="preserve">  </v>
      </c>
      <c r="V204" s="13" t="str">
        <f t="shared" si="151"/>
        <v>m,</v>
      </c>
      <c r="W204" s="2" t="str">
        <f t="shared" si="83"/>
        <v xml:space="preserve">     </v>
      </c>
      <c r="X204" s="5" t="str">
        <f t="shared" si="152"/>
        <v>' Left point at a distance of 20 meters. ';</v>
      </c>
      <c r="Z204" s="3">
        <v>-12</v>
      </c>
      <c r="AA204" s="3">
        <v>12</v>
      </c>
      <c r="AB204" s="3">
        <v>8</v>
      </c>
    </row>
    <row r="205" spans="2:28" s="8" customFormat="1" ht="13.35" customHeight="1" x14ac:dyDescent="0.3">
      <c r="B205" s="207"/>
      <c r="C205" s="67" t="str">
        <f t="shared" si="153"/>
        <v>DfLanePFrontLSx25</v>
      </c>
      <c r="D205" s="214" t="s">
        <v>1886</v>
      </c>
      <c r="E205" s="74" t="s">
        <v>1869</v>
      </c>
      <c r="F205" s="10" t="s">
        <v>1776</v>
      </c>
      <c r="G205" s="28">
        <v>0.1</v>
      </c>
      <c r="H205" s="28">
        <v>0</v>
      </c>
      <c r="I205" s="28"/>
      <c r="J205" s="29">
        <v>-50</v>
      </c>
      <c r="K205" s="29">
        <v>50</v>
      </c>
      <c r="L205" s="30" t="s">
        <v>1788</v>
      </c>
      <c r="M205" s="2"/>
      <c r="N205" s="10" t="s">
        <v>19</v>
      </c>
      <c r="O205" s="2" t="str">
        <f t="shared" si="149"/>
        <v>'DfLanePFrontLSx25',</v>
      </c>
      <c r="P205" s="2"/>
      <c r="Q205" s="2" t="str">
        <f t="shared" si="53"/>
        <v>'single',</v>
      </c>
      <c r="R205" s="2" t="str">
        <f t="shared" si="54"/>
        <v>0,</v>
      </c>
      <c r="S205" s="2"/>
      <c r="T205" s="1" t="str">
        <f t="shared" si="150"/>
        <v>[-50, 50],</v>
      </c>
      <c r="U205" s="1" t="str">
        <f t="shared" si="74"/>
        <v xml:space="preserve">  </v>
      </c>
      <c r="V205" s="13"/>
      <c r="W205" s="2"/>
      <c r="X205" s="5" t="str">
        <f t="shared" si="152"/>
        <v>' Left point at a distance of 25 meters. ';</v>
      </c>
      <c r="Y205" s="3"/>
      <c r="Z205" s="3"/>
      <c r="AA205" s="3"/>
      <c r="AB205" s="3"/>
    </row>
    <row r="206" spans="2:28" ht="13.35" customHeight="1" x14ac:dyDescent="0.3">
      <c r="B206" s="207"/>
      <c r="C206" s="67" t="str">
        <f>"DfLanePFrontL"&amp;LEFT(D206,LEN(D206)-6)</f>
        <v>DfLanePFrontLSx30</v>
      </c>
      <c r="D206" s="214" t="s">
        <v>1887</v>
      </c>
      <c r="E206" s="74" t="s">
        <v>1191</v>
      </c>
      <c r="F206" s="10" t="s">
        <v>1776</v>
      </c>
      <c r="G206" s="28">
        <v>0.1</v>
      </c>
      <c r="H206" s="28">
        <v>0</v>
      </c>
      <c r="I206" s="28"/>
      <c r="J206" s="29">
        <v>-60</v>
      </c>
      <c r="K206" s="29">
        <v>60</v>
      </c>
      <c r="L206" s="30" t="s">
        <v>1788</v>
      </c>
      <c r="M206" s="2"/>
      <c r="N206" s="10" t="s">
        <v>19</v>
      </c>
      <c r="O206" s="2" t="str">
        <f t="shared" si="149"/>
        <v>'DfLanePFrontLSx30',</v>
      </c>
      <c r="P206" s="2" t="str">
        <f t="shared" si="73"/>
        <v xml:space="preserve">           </v>
      </c>
      <c r="Q206" s="2" t="str">
        <f t="shared" si="53"/>
        <v>'single',</v>
      </c>
      <c r="R206" s="2" t="str">
        <f t="shared" si="54"/>
        <v>0,</v>
      </c>
      <c r="S206" s="2"/>
      <c r="T206" s="2" t="str">
        <f t="shared" si="150"/>
        <v>[-60, 60],</v>
      </c>
      <c r="U206" s="2" t="str">
        <f t="shared" si="74"/>
        <v xml:space="preserve">  </v>
      </c>
      <c r="V206" s="13" t="str">
        <f t="shared" si="151"/>
        <v>m,</v>
      </c>
      <c r="W206" s="2" t="str">
        <f t="shared" si="83"/>
        <v xml:space="preserve">     </v>
      </c>
      <c r="X206" s="5" t="str">
        <f t="shared" si="152"/>
        <v>' Left point at a distance of 30 meters. ';</v>
      </c>
      <c r="Z206" s="3">
        <v>-24</v>
      </c>
      <c r="AA206" s="3">
        <v>24</v>
      </c>
      <c r="AB206" s="3">
        <v>9</v>
      </c>
    </row>
    <row r="207" spans="2:28" s="8" customFormat="1" ht="13.35" customHeight="1" x14ac:dyDescent="0.3">
      <c r="B207" s="207"/>
      <c r="C207" s="67" t="str">
        <f t="shared" ref="C207:C212" si="154">"DfLanePFrontL"&amp;LEFT(D207,LEN(D207)-6)</f>
        <v>DfLanePFrontLSx40</v>
      </c>
      <c r="D207" s="214" t="s">
        <v>1888</v>
      </c>
      <c r="E207" s="74" t="s">
        <v>1192</v>
      </c>
      <c r="F207" s="10" t="s">
        <v>1776</v>
      </c>
      <c r="G207" s="28">
        <v>0.1</v>
      </c>
      <c r="H207" s="28">
        <v>0</v>
      </c>
      <c r="I207" s="28"/>
      <c r="J207" s="29">
        <v>-80</v>
      </c>
      <c r="K207" s="29">
        <v>80</v>
      </c>
      <c r="L207" s="30" t="s">
        <v>1788</v>
      </c>
      <c r="M207" s="2"/>
      <c r="N207" s="10" t="s">
        <v>19</v>
      </c>
      <c r="O207" s="2" t="str">
        <f t="shared" si="149"/>
        <v>'DfLanePFrontLSx40',</v>
      </c>
      <c r="P207" s="2" t="str">
        <f t="shared" si="73"/>
        <v xml:space="preserve">           </v>
      </c>
      <c r="Q207" s="2" t="str">
        <f t="shared" si="53"/>
        <v>'single',</v>
      </c>
      <c r="R207" s="2" t="str">
        <f t="shared" si="54"/>
        <v>0,</v>
      </c>
      <c r="S207" s="2"/>
      <c r="T207" s="2" t="str">
        <f t="shared" si="150"/>
        <v>[-80, 80],</v>
      </c>
      <c r="U207" s="2" t="str">
        <f t="shared" si="74"/>
        <v xml:space="preserve">  </v>
      </c>
      <c r="V207" s="13" t="str">
        <f t="shared" si="151"/>
        <v>m,</v>
      </c>
      <c r="W207" s="2" t="str">
        <f t="shared" si="83"/>
        <v xml:space="preserve">     </v>
      </c>
      <c r="X207" s="5" t="str">
        <f t="shared" si="152"/>
        <v>' Left point at a distance of 40 meters. ';</v>
      </c>
      <c r="Y207" s="3"/>
      <c r="Z207" s="3">
        <v>-24</v>
      </c>
      <c r="AA207" s="3">
        <v>24</v>
      </c>
      <c r="AB207" s="3">
        <v>9</v>
      </c>
    </row>
    <row r="208" spans="2:28" ht="13.35" customHeight="1" x14ac:dyDescent="0.3">
      <c r="B208" s="207"/>
      <c r="C208" s="67" t="str">
        <f t="shared" si="154"/>
        <v>DfLanePFrontLSx50</v>
      </c>
      <c r="D208" s="214" t="s">
        <v>1889</v>
      </c>
      <c r="E208" s="74" t="s">
        <v>1193</v>
      </c>
      <c r="F208" s="10" t="s">
        <v>1776</v>
      </c>
      <c r="G208" s="28">
        <v>0.1</v>
      </c>
      <c r="H208" s="28">
        <v>0</v>
      </c>
      <c r="I208" s="28"/>
      <c r="J208" s="29">
        <v>-100</v>
      </c>
      <c r="K208" s="29">
        <v>100</v>
      </c>
      <c r="L208" s="30" t="s">
        <v>1788</v>
      </c>
      <c r="M208" s="2"/>
      <c r="N208" s="10" t="s">
        <v>19</v>
      </c>
      <c r="O208" s="2" t="str">
        <f t="shared" si="149"/>
        <v>'DfLanePFrontLSx50',</v>
      </c>
      <c r="P208" s="2" t="str">
        <f t="shared" si="73"/>
        <v xml:space="preserve">           </v>
      </c>
      <c r="Q208" s="2" t="str">
        <f t="shared" si="53"/>
        <v>'single',</v>
      </c>
      <c r="R208" s="2" t="str">
        <f t="shared" si="54"/>
        <v>0,</v>
      </c>
      <c r="S208" s="2"/>
      <c r="T208" s="2" t="str">
        <f t="shared" si="150"/>
        <v>[-100, 100],</v>
      </c>
      <c r="U208" s="2" t="str">
        <f t="shared" si="74"/>
        <v/>
      </c>
      <c r="V208" s="13" t="str">
        <f t="shared" si="151"/>
        <v>m,</v>
      </c>
      <c r="W208" s="2" t="str">
        <f t="shared" si="83"/>
        <v xml:space="preserve">     </v>
      </c>
      <c r="X208" s="5" t="str">
        <f t="shared" si="152"/>
        <v>' Left point at a distance of 50 meters. ';</v>
      </c>
      <c r="Z208" s="3">
        <v>-48</v>
      </c>
      <c r="AA208" s="3">
        <v>48</v>
      </c>
      <c r="AB208" s="3">
        <v>10</v>
      </c>
    </row>
    <row r="209" spans="2:28" ht="13.35" customHeight="1" x14ac:dyDescent="0.3">
      <c r="B209" s="207"/>
      <c r="C209" s="67" t="str">
        <f t="shared" si="154"/>
        <v>DfLanePFrontLSx60</v>
      </c>
      <c r="D209" s="214" t="s">
        <v>1890</v>
      </c>
      <c r="E209" s="74" t="s">
        <v>1194</v>
      </c>
      <c r="F209" s="10" t="s">
        <v>1776</v>
      </c>
      <c r="G209" s="28">
        <v>0.1</v>
      </c>
      <c r="H209" s="28">
        <v>0</v>
      </c>
      <c r="I209" s="28"/>
      <c r="J209" s="29">
        <v>-120</v>
      </c>
      <c r="K209" s="29">
        <v>120</v>
      </c>
      <c r="L209" s="30" t="s">
        <v>1788</v>
      </c>
      <c r="M209" s="2"/>
      <c r="N209" s="10" t="s">
        <v>19</v>
      </c>
      <c r="O209" s="2" t="str">
        <f t="shared" si="149"/>
        <v>'DfLanePFrontLSx60',</v>
      </c>
      <c r="P209" s="2" t="str">
        <f t="shared" si="73"/>
        <v xml:space="preserve">           </v>
      </c>
      <c r="Q209" s="2" t="str">
        <f t="shared" si="53"/>
        <v>'single',</v>
      </c>
      <c r="R209" s="2" t="str">
        <f t="shared" si="54"/>
        <v>0,</v>
      </c>
      <c r="S209" s="2"/>
      <c r="T209" s="2" t="str">
        <f t="shared" si="150"/>
        <v>[-120, 120],</v>
      </c>
      <c r="U209" s="2" t="str">
        <f t="shared" si="74"/>
        <v/>
      </c>
      <c r="V209" s="13" t="str">
        <f t="shared" si="151"/>
        <v>m,</v>
      </c>
      <c r="W209" s="2" t="str">
        <f t="shared" si="83"/>
        <v xml:space="preserve">     </v>
      </c>
      <c r="X209" s="5" t="str">
        <f t="shared" si="152"/>
        <v>' Left point at a distance of 60 meters. ';</v>
      </c>
      <c r="Z209" s="3">
        <v>-48</v>
      </c>
      <c r="AA209" s="3">
        <v>48</v>
      </c>
      <c r="AB209" s="3">
        <v>10</v>
      </c>
    </row>
    <row r="210" spans="2:28" ht="13.35" customHeight="1" x14ac:dyDescent="0.3">
      <c r="B210" s="207"/>
      <c r="C210" s="67" t="str">
        <f t="shared" si="154"/>
        <v>DfLanePFrontLSx70</v>
      </c>
      <c r="D210" s="214" t="s">
        <v>1891</v>
      </c>
      <c r="E210" s="74" t="s">
        <v>1195</v>
      </c>
      <c r="F210" s="10" t="s">
        <v>1776</v>
      </c>
      <c r="G210" s="28">
        <v>0.1</v>
      </c>
      <c r="H210" s="28">
        <v>0</v>
      </c>
      <c r="I210" s="28"/>
      <c r="J210" s="29">
        <v>-140</v>
      </c>
      <c r="K210" s="29">
        <v>140</v>
      </c>
      <c r="L210" s="30" t="s">
        <v>1788</v>
      </c>
      <c r="M210" s="2"/>
      <c r="N210" s="10" t="s">
        <v>19</v>
      </c>
      <c r="O210" s="2" t="str">
        <f t="shared" si="149"/>
        <v>'DfLanePFrontLSx70',</v>
      </c>
      <c r="P210" s="2" t="str">
        <f t="shared" si="73"/>
        <v xml:space="preserve">           </v>
      </c>
      <c r="Q210" s="2" t="str">
        <f t="shared" si="53"/>
        <v>'single',</v>
      </c>
      <c r="R210" s="2" t="str">
        <f t="shared" si="54"/>
        <v>0,</v>
      </c>
      <c r="S210" s="2"/>
      <c r="T210" s="2" t="str">
        <f t="shared" si="150"/>
        <v>[-140, 140],</v>
      </c>
      <c r="U210" s="2" t="str">
        <f t="shared" si="74"/>
        <v/>
      </c>
      <c r="V210" s="13" t="str">
        <f t="shared" si="151"/>
        <v>m,</v>
      </c>
      <c r="W210" s="2" t="str">
        <f t="shared" si="83"/>
        <v xml:space="preserve">     </v>
      </c>
      <c r="X210" s="5" t="str">
        <f t="shared" si="152"/>
        <v>' Left point at a distance of 70 meters. ';</v>
      </c>
      <c r="Z210" s="3">
        <v>-96</v>
      </c>
      <c r="AA210" s="3">
        <v>96</v>
      </c>
      <c r="AB210" s="3">
        <v>11</v>
      </c>
    </row>
    <row r="211" spans="2:28" ht="13.35" customHeight="1" x14ac:dyDescent="0.3">
      <c r="B211" s="207"/>
      <c r="C211" s="67" t="str">
        <f t="shared" si="154"/>
        <v>DfLanePFrontLSx80</v>
      </c>
      <c r="D211" s="214" t="s">
        <v>1892</v>
      </c>
      <c r="E211" s="74" t="s">
        <v>1196</v>
      </c>
      <c r="F211" s="10" t="s">
        <v>1776</v>
      </c>
      <c r="G211" s="28">
        <v>0.1</v>
      </c>
      <c r="H211" s="28">
        <v>0</v>
      </c>
      <c r="I211" s="28"/>
      <c r="J211" s="29">
        <v>-160</v>
      </c>
      <c r="K211" s="29">
        <v>160</v>
      </c>
      <c r="L211" s="30" t="s">
        <v>1788</v>
      </c>
      <c r="M211" s="2"/>
      <c r="N211" s="10" t="s">
        <v>19</v>
      </c>
      <c r="O211" s="2" t="str">
        <f t="shared" si="149"/>
        <v>'DfLanePFrontLSx80',</v>
      </c>
      <c r="P211" s="2" t="str">
        <f t="shared" si="73"/>
        <v xml:space="preserve">           </v>
      </c>
      <c r="Q211" s="2" t="str">
        <f t="shared" si="53"/>
        <v>'single',</v>
      </c>
      <c r="R211" s="2" t="str">
        <f t="shared" si="54"/>
        <v>0,</v>
      </c>
      <c r="S211" s="2"/>
      <c r="T211" s="2" t="str">
        <f t="shared" si="150"/>
        <v>[-160, 160],</v>
      </c>
      <c r="U211" s="2" t="str">
        <f t="shared" si="74"/>
        <v/>
      </c>
      <c r="V211" s="13" t="str">
        <f t="shared" si="151"/>
        <v>m,</v>
      </c>
      <c r="W211" s="2" t="str">
        <f t="shared" si="83"/>
        <v xml:space="preserve">     </v>
      </c>
      <c r="X211" s="5" t="str">
        <f t="shared" si="152"/>
        <v>' Left point at a distance of 80 meters. ';</v>
      </c>
      <c r="Z211" s="3">
        <v>-96</v>
      </c>
      <c r="AA211" s="3">
        <v>96</v>
      </c>
      <c r="AB211" s="3">
        <v>11</v>
      </c>
    </row>
    <row r="212" spans="2:28" ht="13.35" customHeight="1" x14ac:dyDescent="0.3">
      <c r="B212" s="207"/>
      <c r="C212" s="67" t="str">
        <f t="shared" si="154"/>
        <v>DfLanePFrontLSx90</v>
      </c>
      <c r="D212" s="214" t="s">
        <v>1893</v>
      </c>
      <c r="E212" s="74" t="s">
        <v>1197</v>
      </c>
      <c r="F212" s="10" t="s">
        <v>1776</v>
      </c>
      <c r="G212" s="28">
        <v>0.1</v>
      </c>
      <c r="H212" s="28">
        <v>0</v>
      </c>
      <c r="I212" s="28"/>
      <c r="J212" s="29">
        <v>-180</v>
      </c>
      <c r="K212" s="29">
        <v>180</v>
      </c>
      <c r="L212" s="30" t="s">
        <v>1788</v>
      </c>
      <c r="M212" s="2"/>
      <c r="N212" s="10" t="s">
        <v>19</v>
      </c>
      <c r="O212" s="2" t="str">
        <f t="shared" si="149"/>
        <v>'DfLanePFrontLSx90',</v>
      </c>
      <c r="P212" s="2" t="str">
        <f t="shared" si="73"/>
        <v xml:space="preserve">           </v>
      </c>
      <c r="Q212" s="2" t="str">
        <f t="shared" si="53"/>
        <v>'single',</v>
      </c>
      <c r="R212" s="2" t="str">
        <f t="shared" si="54"/>
        <v>0,</v>
      </c>
      <c r="S212" s="2"/>
      <c r="T212" s="2" t="str">
        <f t="shared" si="150"/>
        <v>[-180, 180],</v>
      </c>
      <c r="U212" s="2" t="str">
        <f t="shared" si="74"/>
        <v/>
      </c>
      <c r="V212" s="13" t="str">
        <f t="shared" si="151"/>
        <v>m,</v>
      </c>
      <c r="W212" s="2" t="str">
        <f t="shared" si="83"/>
        <v xml:space="preserve">     </v>
      </c>
      <c r="X212" s="5" t="str">
        <f t="shared" si="152"/>
        <v>' Left point at a distance of 90 meters. ';</v>
      </c>
      <c r="Z212" s="3">
        <v>-96</v>
      </c>
      <c r="AA212" s="3">
        <v>96</v>
      </c>
      <c r="AB212" s="3">
        <v>11</v>
      </c>
    </row>
    <row r="213" spans="2:28" ht="13.35" customHeight="1" x14ac:dyDescent="0.3">
      <c r="B213" s="207"/>
      <c r="C213" s="67" t="str">
        <f>"DfLanePFrontL"&amp;LEFT(D213,LEN(D213)-7)</f>
        <v>DfLanePFrontLSx100</v>
      </c>
      <c r="D213" s="214" t="s">
        <v>1894</v>
      </c>
      <c r="E213" s="74" t="s">
        <v>1198</v>
      </c>
      <c r="F213" s="10" t="s">
        <v>1776</v>
      </c>
      <c r="G213" s="28">
        <v>0.1</v>
      </c>
      <c r="H213" s="28">
        <v>0</v>
      </c>
      <c r="I213" s="28"/>
      <c r="J213" s="29">
        <v>-200</v>
      </c>
      <c r="K213" s="29">
        <v>200</v>
      </c>
      <c r="L213" s="30" t="s">
        <v>1788</v>
      </c>
      <c r="M213" s="2"/>
      <c r="N213" s="10" t="s">
        <v>19</v>
      </c>
      <c r="O213" s="2" t="str">
        <f t="shared" si="149"/>
        <v>'DfLanePFrontLSx100',</v>
      </c>
      <c r="P213" s="2" t="str">
        <f t="shared" si="73"/>
        <v xml:space="preserve">          </v>
      </c>
      <c r="Q213" s="2" t="str">
        <f t="shared" si="53"/>
        <v>'single',</v>
      </c>
      <c r="R213" s="2" t="str">
        <f t="shared" si="54"/>
        <v>0,</v>
      </c>
      <c r="S213" s="2"/>
      <c r="T213" s="2" t="str">
        <f t="shared" si="150"/>
        <v>[-200, 200],</v>
      </c>
      <c r="U213" s="2" t="str">
        <f t="shared" si="74"/>
        <v/>
      </c>
      <c r="V213" s="13" t="str">
        <f t="shared" si="151"/>
        <v>m,</v>
      </c>
      <c r="W213" s="2" t="str">
        <f t="shared" si="83"/>
        <v xml:space="preserve">     </v>
      </c>
      <c r="X213" s="5" t="str">
        <f t="shared" si="152"/>
        <v>' Left point at a distance of 100 meters. ';</v>
      </c>
      <c r="Z213" s="3">
        <v>-96</v>
      </c>
      <c r="AA213" s="3">
        <v>96</v>
      </c>
      <c r="AB213" s="3">
        <v>11</v>
      </c>
    </row>
    <row r="214" spans="2:28" ht="13.35" customHeight="1" x14ac:dyDescent="0.3">
      <c r="B214" s="207"/>
      <c r="C214" s="67" t="str">
        <f>"DfLanePFrontL"&amp;D214</f>
        <v>DfLanePFrontLColor</v>
      </c>
      <c r="D214" s="45" t="s">
        <v>727</v>
      </c>
      <c r="E214" s="74" t="s">
        <v>729</v>
      </c>
      <c r="F214" s="10" t="s">
        <v>1775</v>
      </c>
      <c r="G214" s="27">
        <v>1</v>
      </c>
      <c r="H214" s="27">
        <v>0</v>
      </c>
      <c r="I214" s="27"/>
      <c r="J214" s="29">
        <v>0</v>
      </c>
      <c r="K214" s="29">
        <v>1</v>
      </c>
      <c r="L214" s="29" t="s">
        <v>1777</v>
      </c>
      <c r="M214" s="2"/>
      <c r="N214" s="10" t="s">
        <v>19</v>
      </c>
      <c r="O214" s="2" t="str">
        <f t="shared" si="149"/>
        <v>'DfLanePFrontLColor',</v>
      </c>
      <c r="P214" s="2" t="str">
        <f t="shared" si="73"/>
        <v xml:space="preserve">          </v>
      </c>
      <c r="Q214" s="2" t="str">
        <f t="shared" si="53"/>
        <v>'uint8',</v>
      </c>
      <c r="R214" s="2" t="str">
        <f t="shared" si="54"/>
        <v>0,</v>
      </c>
      <c r="S214" s="2"/>
      <c r="T214" s="2" t="str">
        <f t="shared" si="150"/>
        <v>[0, 1],</v>
      </c>
      <c r="U214" s="2" t="str">
        <f t="shared" si="74"/>
        <v xml:space="preserve">     </v>
      </c>
      <c r="V214" s="13" t="str">
        <f t="shared" si="151"/>
        <v>-,</v>
      </c>
      <c r="W214" s="2" t="str">
        <f t="shared" si="83"/>
        <v xml:space="preserve">     </v>
      </c>
      <c r="X214" s="5" t="str">
        <f t="shared" si="152"/>
        <v>' 0 - white 1 - yellow ';</v>
      </c>
      <c r="Z214" s="3">
        <v>0</v>
      </c>
      <c r="AA214" s="3">
        <v>1</v>
      </c>
      <c r="AB214" s="3">
        <v>1</v>
      </c>
    </row>
    <row r="215" spans="2:28" ht="13.35" customHeight="1" x14ac:dyDescent="0.3">
      <c r="B215" s="207"/>
      <c r="C215" s="67" t="str">
        <f>"DfLanePFrontL"&amp;D215</f>
        <v>DfLanePFrontLType</v>
      </c>
      <c r="D215" s="45" t="s">
        <v>728</v>
      </c>
      <c r="E215" s="74" t="s">
        <v>1641</v>
      </c>
      <c r="F215" s="10" t="s">
        <v>1775</v>
      </c>
      <c r="G215" s="28">
        <v>1</v>
      </c>
      <c r="H215" s="28">
        <v>0</v>
      </c>
      <c r="I215" s="28"/>
      <c r="J215" s="29">
        <v>0</v>
      </c>
      <c r="K215" s="29">
        <v>4</v>
      </c>
      <c r="L215" s="29" t="s">
        <v>1777</v>
      </c>
      <c r="M215" s="2"/>
      <c r="N215" s="10" t="s">
        <v>19</v>
      </c>
      <c r="O215" s="2" t="str">
        <f t="shared" si="149"/>
        <v>'DfLanePFrontLType',</v>
      </c>
      <c r="P215" s="2" t="str">
        <f t="shared" si="73"/>
        <v xml:space="preserve">           </v>
      </c>
      <c r="Q215" s="2" t="str">
        <f t="shared" ref="Q215:Q272" si="155">"'"&amp;F215&amp;"',"</f>
        <v>'uint8',</v>
      </c>
      <c r="R215" s="2" t="str">
        <f t="shared" si="54"/>
        <v>0,</v>
      </c>
      <c r="S215" s="2"/>
      <c r="T215" s="2" t="str">
        <f t="shared" si="150"/>
        <v>[0, 4],</v>
      </c>
      <c r="U215" s="2" t="str">
        <f t="shared" si="74"/>
        <v xml:space="preserve">     </v>
      </c>
      <c r="V215" s="13" t="str">
        <f t="shared" si="151"/>
        <v>-,</v>
      </c>
      <c r="W215" s="2" t="str">
        <f t="shared" si="83"/>
        <v xml:space="preserve">     </v>
      </c>
      <c r="X215" s="5" t="str">
        <f t="shared" si="152"/>
        <v>' 0 - line not found  1 - solid 2- broken  3- Virtual 4 - Road border ';</v>
      </c>
      <c r="Z215" s="3">
        <v>0</v>
      </c>
      <c r="AA215" s="3">
        <v>4</v>
      </c>
      <c r="AB215" s="3">
        <v>3</v>
      </c>
    </row>
    <row r="216" spans="2:28" ht="13.35" customHeight="1" x14ac:dyDescent="0.3">
      <c r="B216" s="205"/>
      <c r="C216" s="64" t="str">
        <f>"DfLanePFrontR"&amp;LEFT(D216,LEN(D216)-5)</f>
        <v>DfLanePFrontRSx0</v>
      </c>
      <c r="D216" s="72" t="s">
        <v>1189</v>
      </c>
      <c r="E216" s="73" t="s">
        <v>1199</v>
      </c>
      <c r="F216" s="10" t="s">
        <v>1776</v>
      </c>
      <c r="G216" s="28">
        <v>0.1</v>
      </c>
      <c r="H216" s="28">
        <v>0</v>
      </c>
      <c r="I216" s="28"/>
      <c r="J216" s="29">
        <v>-5</v>
      </c>
      <c r="K216" s="29">
        <v>5</v>
      </c>
      <c r="L216" s="30" t="s">
        <v>1788</v>
      </c>
      <c r="M216" s="2"/>
      <c r="N216" s="10" t="s">
        <v>19</v>
      </c>
      <c r="O216" s="2" t="str">
        <f t="shared" si="149"/>
        <v>'DfLanePFrontRSx0',</v>
      </c>
      <c r="P216" s="2" t="str">
        <f t="shared" si="73"/>
        <v xml:space="preserve">            </v>
      </c>
      <c r="Q216" s="2" t="str">
        <f t="shared" si="155"/>
        <v>'single',</v>
      </c>
      <c r="R216" s="2" t="str">
        <f t="shared" si="54"/>
        <v>0,</v>
      </c>
      <c r="S216" s="2"/>
      <c r="T216" s="2" t="str">
        <f t="shared" si="150"/>
        <v>[-5, 5],</v>
      </c>
      <c r="U216" s="2" t="str">
        <f t="shared" si="74"/>
        <v xml:space="preserve">    </v>
      </c>
      <c r="V216" s="13" t="str">
        <f t="shared" si="151"/>
        <v>m,</v>
      </c>
      <c r="W216" s="2" t="str">
        <f t="shared" si="83"/>
        <v xml:space="preserve">     </v>
      </c>
      <c r="X216" s="5" t="str">
        <f t="shared" si="152"/>
        <v>' Right point at a distance of 0 meters. ';</v>
      </c>
      <c r="Z216" s="3">
        <v>-5</v>
      </c>
      <c r="AA216" s="3">
        <v>5</v>
      </c>
      <c r="AB216" s="3">
        <v>7</v>
      </c>
    </row>
    <row r="217" spans="2:28" ht="13.35" customHeight="1" x14ac:dyDescent="0.3">
      <c r="B217" s="205"/>
      <c r="C217" s="67" t="str">
        <f>"DfLanePFrontR"&amp;LEFT(D217,LEN(D217)-9)</f>
        <v>DfLanePFrontRSxFA</v>
      </c>
      <c r="D217" s="213" t="s">
        <v>1870</v>
      </c>
      <c r="E217" s="176" t="s">
        <v>1871</v>
      </c>
      <c r="F217" s="10" t="s">
        <v>1776</v>
      </c>
      <c r="G217" s="27">
        <v>0.1</v>
      </c>
      <c r="H217" s="28">
        <v>0</v>
      </c>
      <c r="I217" s="28"/>
      <c r="J217" s="29">
        <v>-10</v>
      </c>
      <c r="K217" s="29">
        <v>10</v>
      </c>
      <c r="L217" s="30" t="s">
        <v>1788</v>
      </c>
      <c r="M217" s="2"/>
      <c r="N217" s="10" t="s">
        <v>19</v>
      </c>
      <c r="O217" s="2" t="str">
        <f t="shared" si="149"/>
        <v>'DfLanePFrontRSxFA',</v>
      </c>
      <c r="P217" s="2"/>
      <c r="Q217" s="1" t="str">
        <f t="shared" si="155"/>
        <v>'single',</v>
      </c>
      <c r="R217" s="2" t="str">
        <f t="shared" si="54"/>
        <v>0,</v>
      </c>
      <c r="S217" s="2"/>
      <c r="T217" s="2"/>
      <c r="U217" s="2"/>
      <c r="V217" s="13"/>
      <c r="W217" s="2"/>
      <c r="X217" s="5" t="str">
        <f t="shared" si="152"/>
        <v>' Right point opposite the front axle. ';</v>
      </c>
    </row>
    <row r="218" spans="2:28" ht="13.35" customHeight="1" x14ac:dyDescent="0.3">
      <c r="B218" s="205"/>
      <c r="C218" s="67" t="str">
        <f t="shared" ref="C218" si="156">"DfLanePFrontR"&amp;LEFT(D218,LEN(D218)-5)</f>
        <v xml:space="preserve">DfLanePFrontRSx10 </v>
      </c>
      <c r="D218" s="214" t="s">
        <v>1883</v>
      </c>
      <c r="E218" s="74" t="s">
        <v>1200</v>
      </c>
      <c r="F218" s="10" t="s">
        <v>1776</v>
      </c>
      <c r="G218" s="28">
        <v>0.1</v>
      </c>
      <c r="H218" s="28">
        <v>0</v>
      </c>
      <c r="I218" s="28"/>
      <c r="J218" s="29">
        <v>-20</v>
      </c>
      <c r="K218" s="29">
        <v>20</v>
      </c>
      <c r="L218" s="30" t="s">
        <v>1788</v>
      </c>
      <c r="M218" s="2"/>
      <c r="N218" s="10" t="s">
        <v>19</v>
      </c>
      <c r="O218" s="2" t="str">
        <f t="shared" si="149"/>
        <v>'DfLanePFrontRSx10 ',</v>
      </c>
      <c r="P218" s="2"/>
      <c r="Q218" s="2" t="str">
        <f t="shared" si="155"/>
        <v>'single',</v>
      </c>
      <c r="R218" s="2" t="str">
        <f t="shared" si="54"/>
        <v>0,</v>
      </c>
      <c r="S218" s="2"/>
      <c r="T218" s="2"/>
      <c r="U218" s="2"/>
      <c r="V218" s="13"/>
      <c r="W218" s="2"/>
      <c r="X218" s="5" t="str">
        <f t="shared" si="152"/>
        <v>' Right point at a distance of 10 meters. ';</v>
      </c>
    </row>
    <row r="219" spans="2:28" ht="13.35" customHeight="1" x14ac:dyDescent="0.3">
      <c r="B219" s="205"/>
      <c r="C219" s="67" t="str">
        <f>"DfLanePFrontR"&amp;LEFT(D219,LEN(D219)-5)</f>
        <v xml:space="preserve">DfLanePFrontRSx15 </v>
      </c>
      <c r="D219" s="214" t="s">
        <v>1884</v>
      </c>
      <c r="E219" s="74" t="s">
        <v>1872</v>
      </c>
      <c r="F219" s="10" t="s">
        <v>1776</v>
      </c>
      <c r="G219" s="27">
        <v>0.1</v>
      </c>
      <c r="H219" s="27">
        <v>0</v>
      </c>
      <c r="I219" s="27"/>
      <c r="J219" s="29">
        <v>-30</v>
      </c>
      <c r="K219" s="29">
        <v>30</v>
      </c>
      <c r="L219" s="29" t="s">
        <v>1788</v>
      </c>
      <c r="M219" s="1"/>
      <c r="N219" s="10" t="s">
        <v>19</v>
      </c>
      <c r="O219" s="1" t="str">
        <f t="shared" si="149"/>
        <v>'DfLanePFrontRSx15 ',</v>
      </c>
      <c r="P219" s="1" t="str">
        <f t="shared" si="73"/>
        <v xml:space="preserve">          </v>
      </c>
      <c r="Q219" s="1" t="str">
        <f t="shared" si="155"/>
        <v>'single',</v>
      </c>
      <c r="R219" s="1" t="str">
        <f t="shared" si="54"/>
        <v>0,</v>
      </c>
      <c r="S219" s="1"/>
      <c r="T219" s="1" t="str">
        <f>"["&amp;J217&amp;", "&amp;LEFT(K217,7)&amp;"]"&amp;","</f>
        <v>[-10, 10],</v>
      </c>
      <c r="U219" s="1" t="str">
        <f t="shared" si="74"/>
        <v xml:space="preserve">  </v>
      </c>
      <c r="V219" s="13" t="str">
        <f t="shared" si="151"/>
        <v>m,</v>
      </c>
      <c r="W219" s="1" t="str">
        <f t="shared" si="83"/>
        <v xml:space="preserve">     </v>
      </c>
      <c r="X219" s="6" t="str">
        <f t="shared" si="152"/>
        <v>' Right point at a distance of 15 meters. ';</v>
      </c>
      <c r="Y219" s="8"/>
      <c r="Z219" s="8">
        <v>-5</v>
      </c>
      <c r="AA219" s="8">
        <v>5</v>
      </c>
      <c r="AB219" s="8">
        <v>7</v>
      </c>
    </row>
    <row r="220" spans="2:28" ht="13.35" customHeight="1" x14ac:dyDescent="0.3">
      <c r="B220" s="205"/>
      <c r="C220" s="67" t="str">
        <f>"DfLanePFrontR"&amp;LEFT(D220,LEN(D220)-6)</f>
        <v>DfLanePFrontRSx20</v>
      </c>
      <c r="D220" s="214" t="s">
        <v>1885</v>
      </c>
      <c r="E220" s="74" t="s">
        <v>1201</v>
      </c>
      <c r="F220" s="10" t="s">
        <v>1776</v>
      </c>
      <c r="G220" s="28">
        <v>0.1</v>
      </c>
      <c r="H220" s="28">
        <v>0</v>
      </c>
      <c r="I220" s="28"/>
      <c r="J220" s="29">
        <v>-40</v>
      </c>
      <c r="K220" s="29">
        <v>40</v>
      </c>
      <c r="L220" s="30" t="s">
        <v>1788</v>
      </c>
      <c r="M220" s="2"/>
      <c r="N220" s="10" t="s">
        <v>19</v>
      </c>
      <c r="O220" s="2" t="str">
        <f t="shared" si="149"/>
        <v>'DfLanePFrontRSx20',</v>
      </c>
      <c r="P220" s="2" t="str">
        <f t="shared" si="73"/>
        <v xml:space="preserve">           </v>
      </c>
      <c r="Q220" s="2" t="str">
        <f t="shared" si="155"/>
        <v>'single',</v>
      </c>
      <c r="R220" s="2" t="str">
        <f t="shared" si="54"/>
        <v>0,</v>
      </c>
      <c r="S220" s="2"/>
      <c r="T220" s="2" t="str">
        <f t="shared" si="150"/>
        <v>[-40, 40],</v>
      </c>
      <c r="U220" s="2" t="str">
        <f t="shared" si="74"/>
        <v xml:space="preserve">  </v>
      </c>
      <c r="V220" s="13" t="str">
        <f t="shared" si="151"/>
        <v>m,</v>
      </c>
      <c r="W220" s="2" t="str">
        <f t="shared" si="83"/>
        <v xml:space="preserve">     </v>
      </c>
      <c r="X220" s="5" t="str">
        <f t="shared" si="152"/>
        <v>' Right point at a distance of 20 meters. ';</v>
      </c>
      <c r="Z220" s="3">
        <v>-6</v>
      </c>
      <c r="AA220" s="3">
        <v>6</v>
      </c>
      <c r="AB220" s="3">
        <v>7</v>
      </c>
    </row>
    <row r="221" spans="2:28" ht="13.35" customHeight="1" x14ac:dyDescent="0.3">
      <c r="B221" s="205"/>
      <c r="C221" s="67" t="str">
        <f t="shared" ref="C221:C228" si="157">"DfLanePFrontR"&amp;LEFT(D221,LEN(D221)-6)</f>
        <v>DfLanePFrontRSx25</v>
      </c>
      <c r="D221" s="214" t="s">
        <v>1886</v>
      </c>
      <c r="E221" s="74" t="s">
        <v>1873</v>
      </c>
      <c r="F221" s="10" t="s">
        <v>1776</v>
      </c>
      <c r="G221" s="28">
        <v>0.1</v>
      </c>
      <c r="H221" s="28">
        <v>0</v>
      </c>
      <c r="I221" s="28"/>
      <c r="J221" s="29">
        <v>-50</v>
      </c>
      <c r="K221" s="29">
        <v>50</v>
      </c>
      <c r="L221" s="30" t="s">
        <v>1788</v>
      </c>
      <c r="M221" s="2"/>
      <c r="N221" s="10" t="s">
        <v>19</v>
      </c>
      <c r="O221" s="2" t="str">
        <f t="shared" si="149"/>
        <v>'DfLanePFrontRSx25',</v>
      </c>
      <c r="P221" s="2" t="str">
        <f t="shared" si="73"/>
        <v xml:space="preserve">           </v>
      </c>
      <c r="Q221" s="2" t="str">
        <f t="shared" si="155"/>
        <v>'single',</v>
      </c>
      <c r="R221" s="2" t="str">
        <f t="shared" si="54"/>
        <v>0,</v>
      </c>
      <c r="S221" s="2"/>
      <c r="T221" s="2" t="str">
        <f t="shared" si="150"/>
        <v>[-50, 50],</v>
      </c>
      <c r="U221" s="2" t="str">
        <f t="shared" si="74"/>
        <v xml:space="preserve">  </v>
      </c>
      <c r="V221" s="13" t="str">
        <f t="shared" si="151"/>
        <v>m,</v>
      </c>
      <c r="W221" s="2" t="str">
        <f t="shared" si="83"/>
        <v xml:space="preserve">     </v>
      </c>
      <c r="X221" s="5" t="str">
        <f t="shared" si="152"/>
        <v>' Right point at a distance of 25 meters. ';</v>
      </c>
      <c r="Z221" s="3">
        <v>-12</v>
      </c>
      <c r="AA221" s="3">
        <v>12</v>
      </c>
      <c r="AB221" s="3">
        <v>8</v>
      </c>
    </row>
    <row r="222" spans="2:28" ht="13.35" customHeight="1" x14ac:dyDescent="0.3">
      <c r="B222" s="205"/>
      <c r="C222" s="67" t="str">
        <f t="shared" si="157"/>
        <v>DfLanePFrontRSx30</v>
      </c>
      <c r="D222" s="214" t="s">
        <v>1887</v>
      </c>
      <c r="E222" s="74" t="s">
        <v>1202</v>
      </c>
      <c r="F222" s="10" t="s">
        <v>1776</v>
      </c>
      <c r="G222" s="28">
        <v>0.1</v>
      </c>
      <c r="H222" s="28">
        <v>0</v>
      </c>
      <c r="I222" s="28"/>
      <c r="J222" s="29">
        <v>-60</v>
      </c>
      <c r="K222" s="29">
        <v>60</v>
      </c>
      <c r="L222" s="30" t="s">
        <v>1788</v>
      </c>
      <c r="M222" s="2"/>
      <c r="N222" s="10" t="s">
        <v>19</v>
      </c>
      <c r="O222" s="2" t="str">
        <f t="shared" si="149"/>
        <v>'DfLanePFrontRSx30',</v>
      </c>
      <c r="P222" s="2" t="str">
        <f t="shared" si="73"/>
        <v xml:space="preserve">           </v>
      </c>
      <c r="Q222" s="2" t="str">
        <f t="shared" si="155"/>
        <v>'single',</v>
      </c>
      <c r="R222" s="2" t="str">
        <f t="shared" si="54"/>
        <v>0,</v>
      </c>
      <c r="S222" s="2"/>
      <c r="T222" s="2" t="str">
        <f t="shared" si="150"/>
        <v>[-60, 60],</v>
      </c>
      <c r="U222" s="2" t="str">
        <f t="shared" si="74"/>
        <v xml:space="preserve">  </v>
      </c>
      <c r="V222" s="13" t="str">
        <f t="shared" si="151"/>
        <v>m,</v>
      </c>
      <c r="W222" s="2" t="str">
        <f t="shared" si="83"/>
        <v xml:space="preserve">     </v>
      </c>
      <c r="X222" s="5" t="str">
        <f t="shared" si="152"/>
        <v>' Right point at a distance of 30 meters. ';</v>
      </c>
      <c r="Z222" s="3">
        <v>-24</v>
      </c>
      <c r="AA222" s="3">
        <v>24</v>
      </c>
      <c r="AB222" s="3">
        <v>9</v>
      </c>
    </row>
    <row r="223" spans="2:28" ht="13.35" customHeight="1" x14ac:dyDescent="0.3">
      <c r="B223" s="205"/>
      <c r="C223" s="67" t="str">
        <f t="shared" si="157"/>
        <v>DfLanePFrontRSx40</v>
      </c>
      <c r="D223" s="214" t="s">
        <v>1888</v>
      </c>
      <c r="E223" s="74" t="s">
        <v>1203</v>
      </c>
      <c r="F223" s="10" t="s">
        <v>1776</v>
      </c>
      <c r="G223" s="28">
        <v>0.1</v>
      </c>
      <c r="H223" s="28">
        <v>0</v>
      </c>
      <c r="I223" s="28"/>
      <c r="J223" s="29">
        <v>-80</v>
      </c>
      <c r="K223" s="29">
        <v>80</v>
      </c>
      <c r="L223" s="30" t="s">
        <v>1788</v>
      </c>
      <c r="M223" s="2"/>
      <c r="N223" s="10" t="s">
        <v>19</v>
      </c>
      <c r="O223" s="2" t="str">
        <f t="shared" si="149"/>
        <v>'DfLanePFrontRSx40',</v>
      </c>
      <c r="P223" s="2" t="str">
        <f t="shared" si="73"/>
        <v xml:space="preserve">           </v>
      </c>
      <c r="Q223" s="2" t="str">
        <f t="shared" si="155"/>
        <v>'single',</v>
      </c>
      <c r="R223" s="2" t="str">
        <f t="shared" si="54"/>
        <v>0,</v>
      </c>
      <c r="S223" s="2"/>
      <c r="T223" s="2" t="str">
        <f t="shared" si="150"/>
        <v>[-80, 80],</v>
      </c>
      <c r="U223" s="2" t="str">
        <f t="shared" si="74"/>
        <v xml:space="preserve">  </v>
      </c>
      <c r="V223" s="13" t="str">
        <f t="shared" si="151"/>
        <v>m,</v>
      </c>
      <c r="W223" s="2" t="str">
        <f t="shared" si="83"/>
        <v xml:space="preserve">     </v>
      </c>
      <c r="X223" s="5" t="str">
        <f t="shared" si="152"/>
        <v>' Right point at a distance of 40 meters. ';</v>
      </c>
      <c r="Z223" s="3">
        <v>-24</v>
      </c>
      <c r="AA223" s="3">
        <v>24</v>
      </c>
      <c r="AB223" s="3">
        <v>9</v>
      </c>
    </row>
    <row r="224" spans="2:28" ht="13.35" customHeight="1" x14ac:dyDescent="0.3">
      <c r="B224" s="205"/>
      <c r="C224" s="67" t="str">
        <f t="shared" si="157"/>
        <v>DfLanePFrontRSx50</v>
      </c>
      <c r="D224" s="214" t="s">
        <v>1889</v>
      </c>
      <c r="E224" s="74" t="s">
        <v>1204</v>
      </c>
      <c r="F224" s="10" t="s">
        <v>1776</v>
      </c>
      <c r="G224" s="28">
        <v>0.1</v>
      </c>
      <c r="H224" s="28">
        <v>0</v>
      </c>
      <c r="I224" s="28"/>
      <c r="J224" s="29">
        <v>-100</v>
      </c>
      <c r="K224" s="29">
        <v>100</v>
      </c>
      <c r="L224" s="30" t="s">
        <v>1788</v>
      </c>
      <c r="M224" s="2"/>
      <c r="N224" s="10" t="s">
        <v>19</v>
      </c>
      <c r="O224" s="2" t="str">
        <f t="shared" si="149"/>
        <v>'DfLanePFrontRSx50',</v>
      </c>
      <c r="P224" s="2" t="str">
        <f t="shared" si="73"/>
        <v xml:space="preserve">           </v>
      </c>
      <c r="Q224" s="2" t="str">
        <f t="shared" si="155"/>
        <v>'single',</v>
      </c>
      <c r="R224" s="2" t="str">
        <f t="shared" si="54"/>
        <v>0,</v>
      </c>
      <c r="S224" s="2"/>
      <c r="T224" s="2" t="str">
        <f t="shared" si="150"/>
        <v>[-100, 100],</v>
      </c>
      <c r="U224" s="2" t="str">
        <f t="shared" si="74"/>
        <v/>
      </c>
      <c r="V224" s="13" t="str">
        <f t="shared" si="151"/>
        <v>m,</v>
      </c>
      <c r="W224" s="2" t="str">
        <f t="shared" si="83"/>
        <v xml:space="preserve">     </v>
      </c>
      <c r="X224" s="5" t="str">
        <f t="shared" si="152"/>
        <v>' Right point at a distance of 50 meters. ';</v>
      </c>
      <c r="Z224" s="3">
        <v>-48</v>
      </c>
      <c r="AA224" s="3">
        <v>48</v>
      </c>
      <c r="AB224" s="3">
        <v>10</v>
      </c>
    </row>
    <row r="225" spans="2:28" s="8" customFormat="1" ht="13.35" customHeight="1" x14ac:dyDescent="0.3">
      <c r="B225" s="205"/>
      <c r="C225" s="67" t="str">
        <f t="shared" si="157"/>
        <v>DfLanePFrontRSx60</v>
      </c>
      <c r="D225" s="214" t="s">
        <v>1890</v>
      </c>
      <c r="E225" s="74" t="s">
        <v>1205</v>
      </c>
      <c r="F225" s="10" t="s">
        <v>1776</v>
      </c>
      <c r="G225" s="28">
        <v>0.1</v>
      </c>
      <c r="H225" s="28">
        <v>0</v>
      </c>
      <c r="I225" s="28"/>
      <c r="J225" s="29">
        <v>-120</v>
      </c>
      <c r="K225" s="29">
        <v>120</v>
      </c>
      <c r="L225" s="30" t="s">
        <v>1788</v>
      </c>
      <c r="M225" s="2"/>
      <c r="N225" s="10" t="s">
        <v>19</v>
      </c>
      <c r="O225" s="2" t="str">
        <f t="shared" si="149"/>
        <v>'DfLanePFrontRSx60',</v>
      </c>
      <c r="P225" s="2" t="str">
        <f t="shared" si="73"/>
        <v xml:space="preserve">           </v>
      </c>
      <c r="Q225" s="2" t="str">
        <f t="shared" si="155"/>
        <v>'single',</v>
      </c>
      <c r="R225" s="2" t="str">
        <f t="shared" si="54"/>
        <v>0,</v>
      </c>
      <c r="S225" s="2"/>
      <c r="T225" s="2" t="str">
        <f t="shared" si="150"/>
        <v>[-120, 120],</v>
      </c>
      <c r="U225" s="2" t="str">
        <f t="shared" si="74"/>
        <v/>
      </c>
      <c r="V225" s="13" t="str">
        <f t="shared" si="151"/>
        <v>m,</v>
      </c>
      <c r="W225" s="2" t="str">
        <f t="shared" si="83"/>
        <v xml:space="preserve">     </v>
      </c>
      <c r="X225" s="5" t="str">
        <f t="shared" si="152"/>
        <v>' Right point at a distance of 60 meters. ';</v>
      </c>
      <c r="Y225" s="3"/>
      <c r="Z225" s="3">
        <v>-48</v>
      </c>
      <c r="AA225" s="3">
        <v>48</v>
      </c>
      <c r="AB225" s="3">
        <v>10</v>
      </c>
    </row>
    <row r="226" spans="2:28" ht="13.35" customHeight="1" x14ac:dyDescent="0.3">
      <c r="B226" s="205"/>
      <c r="C226" s="67" t="str">
        <f t="shared" si="157"/>
        <v>DfLanePFrontRSx70</v>
      </c>
      <c r="D226" s="214" t="s">
        <v>1891</v>
      </c>
      <c r="E226" s="74" t="s">
        <v>1206</v>
      </c>
      <c r="F226" s="10" t="s">
        <v>1776</v>
      </c>
      <c r="G226" s="28">
        <v>0.1</v>
      </c>
      <c r="H226" s="28">
        <v>0</v>
      </c>
      <c r="I226" s="28"/>
      <c r="J226" s="29">
        <v>-140</v>
      </c>
      <c r="K226" s="29">
        <v>140</v>
      </c>
      <c r="L226" s="30" t="s">
        <v>1788</v>
      </c>
      <c r="M226" s="2"/>
      <c r="N226" s="10" t="s">
        <v>19</v>
      </c>
      <c r="O226" s="2" t="str">
        <f t="shared" si="149"/>
        <v>'DfLanePFrontRSx70',</v>
      </c>
      <c r="P226" s="2" t="str">
        <f t="shared" si="73"/>
        <v xml:space="preserve">           </v>
      </c>
      <c r="Q226" s="2" t="str">
        <f t="shared" si="155"/>
        <v>'single',</v>
      </c>
      <c r="R226" s="2" t="str">
        <f t="shared" si="54"/>
        <v>0,</v>
      </c>
      <c r="S226" s="2"/>
      <c r="T226" s="2" t="str">
        <f t="shared" si="150"/>
        <v>[-140, 140],</v>
      </c>
      <c r="U226" s="2" t="str">
        <f t="shared" si="74"/>
        <v/>
      </c>
      <c r="V226" s="13" t="str">
        <f t="shared" si="151"/>
        <v>m,</v>
      </c>
      <c r="W226" s="2" t="str">
        <f t="shared" si="83"/>
        <v xml:space="preserve">     </v>
      </c>
      <c r="X226" s="5" t="str">
        <f t="shared" si="152"/>
        <v>' Right point at a distance of 70 meters. ';</v>
      </c>
      <c r="Z226" s="3">
        <v>-96</v>
      </c>
      <c r="AA226" s="3">
        <v>96</v>
      </c>
      <c r="AB226" s="3">
        <v>11</v>
      </c>
    </row>
    <row r="227" spans="2:28" ht="13.35" customHeight="1" x14ac:dyDescent="0.3">
      <c r="B227" s="205"/>
      <c r="C227" s="67" t="str">
        <f t="shared" si="157"/>
        <v>DfLanePFrontRSx80</v>
      </c>
      <c r="D227" s="214" t="s">
        <v>1892</v>
      </c>
      <c r="E227" s="74" t="s">
        <v>1207</v>
      </c>
      <c r="F227" s="10" t="s">
        <v>1776</v>
      </c>
      <c r="G227" s="28">
        <v>0.1</v>
      </c>
      <c r="H227" s="28">
        <v>0</v>
      </c>
      <c r="I227" s="28"/>
      <c r="J227" s="29">
        <v>-160</v>
      </c>
      <c r="K227" s="29">
        <v>160</v>
      </c>
      <c r="L227" s="30" t="s">
        <v>1788</v>
      </c>
      <c r="M227" s="2"/>
      <c r="N227" s="10" t="s">
        <v>19</v>
      </c>
      <c r="O227" s="2" t="str">
        <f t="shared" si="149"/>
        <v>'DfLanePFrontRSx80',</v>
      </c>
      <c r="P227" s="2" t="str">
        <f t="shared" si="73"/>
        <v xml:space="preserve">           </v>
      </c>
      <c r="Q227" s="2" t="str">
        <f t="shared" si="155"/>
        <v>'single',</v>
      </c>
      <c r="R227" s="2" t="str">
        <f t="shared" si="54"/>
        <v>0,</v>
      </c>
      <c r="S227" s="2"/>
      <c r="T227" s="2" t="str">
        <f t="shared" si="150"/>
        <v>[-160, 160],</v>
      </c>
      <c r="U227" s="2" t="str">
        <f t="shared" si="74"/>
        <v/>
      </c>
      <c r="V227" s="13" t="str">
        <f t="shared" si="151"/>
        <v>m,</v>
      </c>
      <c r="W227" s="2" t="str">
        <f t="shared" si="83"/>
        <v xml:space="preserve">     </v>
      </c>
      <c r="X227" s="5" t="str">
        <f t="shared" si="152"/>
        <v>' Right point at a distance of 80 meters. ';</v>
      </c>
      <c r="Z227" s="3">
        <v>-96</v>
      </c>
      <c r="AA227" s="3">
        <v>96</v>
      </c>
      <c r="AB227" s="3">
        <v>11</v>
      </c>
    </row>
    <row r="228" spans="2:28" ht="13.35" customHeight="1" x14ac:dyDescent="0.3">
      <c r="B228" s="205"/>
      <c r="C228" s="67" t="str">
        <f t="shared" si="157"/>
        <v>DfLanePFrontRSx90</v>
      </c>
      <c r="D228" s="214" t="s">
        <v>1893</v>
      </c>
      <c r="E228" s="74" t="s">
        <v>1208</v>
      </c>
      <c r="F228" s="10" t="s">
        <v>1776</v>
      </c>
      <c r="G228" s="28">
        <v>0.1</v>
      </c>
      <c r="H228" s="28">
        <v>0</v>
      </c>
      <c r="I228" s="28"/>
      <c r="J228" s="29">
        <v>-180</v>
      </c>
      <c r="K228" s="29">
        <v>180</v>
      </c>
      <c r="L228" s="30" t="s">
        <v>1788</v>
      </c>
      <c r="M228" s="2"/>
      <c r="N228" s="10" t="s">
        <v>19</v>
      </c>
      <c r="O228" s="2" t="str">
        <f t="shared" si="149"/>
        <v>'DfLanePFrontRSx90',</v>
      </c>
      <c r="P228" s="2" t="str">
        <f t="shared" si="73"/>
        <v xml:space="preserve">           </v>
      </c>
      <c r="Q228" s="2" t="str">
        <f t="shared" si="155"/>
        <v>'single',</v>
      </c>
      <c r="R228" s="2" t="str">
        <f t="shared" si="54"/>
        <v>0,</v>
      </c>
      <c r="S228" s="2"/>
      <c r="T228" s="2" t="str">
        <f t="shared" si="150"/>
        <v>[-180, 180],</v>
      </c>
      <c r="U228" s="2" t="str">
        <f t="shared" si="74"/>
        <v/>
      </c>
      <c r="V228" s="13" t="str">
        <f t="shared" si="151"/>
        <v>m,</v>
      </c>
      <c r="W228" s="2" t="str">
        <f t="shared" si="83"/>
        <v xml:space="preserve">     </v>
      </c>
      <c r="X228" s="5" t="str">
        <f t="shared" si="152"/>
        <v>' Right point at a distance of 90 meters. ';</v>
      </c>
      <c r="Z228" s="3">
        <v>-96</v>
      </c>
      <c r="AA228" s="3">
        <v>96</v>
      </c>
      <c r="AB228" s="3">
        <v>11</v>
      </c>
    </row>
    <row r="229" spans="2:28" ht="13.35" customHeight="1" x14ac:dyDescent="0.3">
      <c r="B229" s="205"/>
      <c r="C229" s="67" t="str">
        <f>"DfLanePFrontR"&amp;LEFT(D229,LEN(D229)-7)</f>
        <v>DfLanePFrontRSx100</v>
      </c>
      <c r="D229" s="214" t="s">
        <v>1894</v>
      </c>
      <c r="E229" s="74" t="s">
        <v>1209</v>
      </c>
      <c r="F229" s="10" t="s">
        <v>1776</v>
      </c>
      <c r="G229" s="28">
        <v>0.1</v>
      </c>
      <c r="H229" s="28">
        <v>0</v>
      </c>
      <c r="I229" s="28"/>
      <c r="J229" s="29">
        <v>-200</v>
      </c>
      <c r="K229" s="29">
        <v>200</v>
      </c>
      <c r="L229" s="30" t="s">
        <v>1788</v>
      </c>
      <c r="M229" s="2"/>
      <c r="N229" s="10" t="s">
        <v>19</v>
      </c>
      <c r="O229" s="2" t="str">
        <f t="shared" si="149"/>
        <v>'DfLanePFrontRSx100',</v>
      </c>
      <c r="P229" s="2" t="str">
        <f t="shared" si="73"/>
        <v xml:space="preserve">          </v>
      </c>
      <c r="Q229" s="2" t="str">
        <f t="shared" si="155"/>
        <v>'single',</v>
      </c>
      <c r="R229" s="2" t="str">
        <f t="shared" si="54"/>
        <v>0,</v>
      </c>
      <c r="S229" s="2"/>
      <c r="T229" s="2" t="str">
        <f t="shared" si="150"/>
        <v>[-200, 200],</v>
      </c>
      <c r="U229" s="2" t="str">
        <f t="shared" si="74"/>
        <v/>
      </c>
      <c r="V229" s="13" t="str">
        <f t="shared" si="151"/>
        <v>m,</v>
      </c>
      <c r="W229" s="2" t="str">
        <f t="shared" si="83"/>
        <v xml:space="preserve">     </v>
      </c>
      <c r="X229" s="5" t="str">
        <f t="shared" si="152"/>
        <v>' Right point at a distance of 100 meters. ';</v>
      </c>
      <c r="Z229" s="3">
        <v>-96</v>
      </c>
      <c r="AA229" s="3">
        <v>96</v>
      </c>
      <c r="AB229" s="3">
        <v>11</v>
      </c>
    </row>
    <row r="230" spans="2:28" ht="13.35" customHeight="1" x14ac:dyDescent="0.3">
      <c r="B230" s="205"/>
      <c r="C230" s="67" t="str">
        <f>"DfLanePFrontR"&amp;D230</f>
        <v>DfLanePFrontRColor</v>
      </c>
      <c r="D230" s="45" t="s">
        <v>727</v>
      </c>
      <c r="E230" s="74" t="s">
        <v>729</v>
      </c>
      <c r="F230" s="10" t="s">
        <v>1775</v>
      </c>
      <c r="G230" s="27">
        <v>1</v>
      </c>
      <c r="H230" s="27">
        <v>0</v>
      </c>
      <c r="I230" s="27"/>
      <c r="J230" s="29">
        <v>0</v>
      </c>
      <c r="K230" s="29">
        <v>1</v>
      </c>
      <c r="L230" s="29" t="s">
        <v>1777</v>
      </c>
      <c r="M230" s="2"/>
      <c r="N230" s="10" t="s">
        <v>19</v>
      </c>
      <c r="O230" s="2" t="str">
        <f t="shared" si="149"/>
        <v>'DfLanePFrontRColor',</v>
      </c>
      <c r="P230" s="2" t="str">
        <f t="shared" si="73"/>
        <v xml:space="preserve">          </v>
      </c>
      <c r="Q230" s="2" t="str">
        <f t="shared" si="155"/>
        <v>'uint8',</v>
      </c>
      <c r="R230" s="2" t="str">
        <f t="shared" si="54"/>
        <v>0,</v>
      </c>
      <c r="S230" s="2"/>
      <c r="T230" s="2" t="str">
        <f t="shared" si="150"/>
        <v>[0, 1],</v>
      </c>
      <c r="U230" s="2" t="str">
        <f t="shared" si="74"/>
        <v xml:space="preserve">     </v>
      </c>
      <c r="V230" s="13" t="str">
        <f t="shared" si="151"/>
        <v>-,</v>
      </c>
      <c r="W230" s="2" t="str">
        <f t="shared" si="83"/>
        <v xml:space="preserve">     </v>
      </c>
      <c r="X230" s="5" t="str">
        <f t="shared" si="152"/>
        <v>' 0 - white 1 - yellow ';</v>
      </c>
      <c r="Z230" s="3">
        <v>0</v>
      </c>
      <c r="AA230" s="3">
        <v>1</v>
      </c>
      <c r="AB230" s="3">
        <v>1</v>
      </c>
    </row>
    <row r="231" spans="2:28" ht="13.35" customHeight="1" x14ac:dyDescent="0.3">
      <c r="B231" s="205"/>
      <c r="C231" s="69" t="str">
        <f>"DfLanePFrontR"&amp;D231</f>
        <v>DfLanePFrontRType</v>
      </c>
      <c r="D231" s="75" t="s">
        <v>728</v>
      </c>
      <c r="E231" s="76" t="s">
        <v>1641</v>
      </c>
      <c r="F231" s="10" t="s">
        <v>1775</v>
      </c>
      <c r="G231" s="28">
        <v>1</v>
      </c>
      <c r="H231" s="28">
        <v>0</v>
      </c>
      <c r="I231" s="28"/>
      <c r="J231" s="29">
        <v>0</v>
      </c>
      <c r="K231" s="29">
        <v>4</v>
      </c>
      <c r="L231" s="29" t="s">
        <v>1777</v>
      </c>
      <c r="M231" s="2"/>
      <c r="N231" s="10" t="s">
        <v>19</v>
      </c>
      <c r="O231" s="2" t="str">
        <f t="shared" si="149"/>
        <v>'DfLanePFrontRType',</v>
      </c>
      <c r="P231" s="2" t="str">
        <f t="shared" si="73"/>
        <v xml:space="preserve">           </v>
      </c>
      <c r="Q231" s="2" t="str">
        <f t="shared" si="155"/>
        <v>'uint8',</v>
      </c>
      <c r="R231" s="2" t="str">
        <f t="shared" si="54"/>
        <v>0,</v>
      </c>
      <c r="S231" s="2"/>
      <c r="T231" s="2" t="str">
        <f t="shared" si="150"/>
        <v>[0, 4],</v>
      </c>
      <c r="U231" s="2" t="str">
        <f t="shared" si="74"/>
        <v xml:space="preserve">     </v>
      </c>
      <c r="V231" s="13" t="str">
        <f t="shared" si="151"/>
        <v>-,</v>
      </c>
      <c r="W231" s="2" t="str">
        <f t="shared" si="83"/>
        <v xml:space="preserve">     </v>
      </c>
      <c r="X231" s="5" t="str">
        <f t="shared" si="152"/>
        <v>' 0 - line not found  1 - solid 2- broken  3- Virtual 4 - Road border ';</v>
      </c>
      <c r="Z231" s="3">
        <v>0</v>
      </c>
      <c r="AA231" s="3">
        <v>4</v>
      </c>
      <c r="AB231" s="3">
        <v>3</v>
      </c>
    </row>
    <row r="232" spans="2:28" ht="13.35" customHeight="1" x14ac:dyDescent="0.3">
      <c r="B232" s="207"/>
      <c r="C232" s="67" t="str">
        <f>"DfLanePRearL"&amp;LEFT(D232,LEN(D232)-6)</f>
        <v>DfLanePRearLSx5</v>
      </c>
      <c r="D232" s="311" t="s">
        <v>3177</v>
      </c>
      <c r="E232" s="74" t="s">
        <v>3178</v>
      </c>
      <c r="F232" s="10" t="s">
        <v>1776</v>
      </c>
      <c r="G232" s="28">
        <v>0.1</v>
      </c>
      <c r="H232" s="28">
        <v>0</v>
      </c>
      <c r="I232" s="28"/>
      <c r="J232" s="29">
        <v>-10</v>
      </c>
      <c r="K232" s="29">
        <v>10</v>
      </c>
      <c r="L232" s="30" t="s">
        <v>1788</v>
      </c>
      <c r="M232" s="2"/>
      <c r="N232" s="10" t="s">
        <v>19</v>
      </c>
      <c r="O232" s="2" t="str">
        <f t="shared" si="149"/>
        <v>'DfLanePRearLSx5',</v>
      </c>
      <c r="P232" s="2" t="str">
        <f t="shared" si="73"/>
        <v xml:space="preserve">             </v>
      </c>
      <c r="Q232" s="2" t="str">
        <f t="shared" si="155"/>
        <v>'single',</v>
      </c>
      <c r="R232" s="2" t="str">
        <f t="shared" ref="R232:R285" si="158">"0,"</f>
        <v>0,</v>
      </c>
      <c r="S232" s="2"/>
      <c r="T232" s="2" t="str">
        <f t="shared" si="150"/>
        <v>[-10, 10],</v>
      </c>
      <c r="U232" s="2" t="str">
        <f t="shared" si="74"/>
        <v xml:space="preserve">  </v>
      </c>
      <c r="V232" s="13" t="str">
        <f t="shared" si="151"/>
        <v>m,</v>
      </c>
      <c r="W232" s="2" t="str">
        <f t="shared" si="83"/>
        <v xml:space="preserve">     </v>
      </c>
      <c r="X232" s="5" t="str">
        <f t="shared" si="152"/>
        <v>' Rear left point at a distance of -5 meters. ';</v>
      </c>
      <c r="Z232" s="3">
        <v>-12</v>
      </c>
      <c r="AA232" s="3">
        <v>12</v>
      </c>
      <c r="AB232" s="3">
        <v>8</v>
      </c>
    </row>
    <row r="233" spans="2:28" ht="13.35" customHeight="1" x14ac:dyDescent="0.3">
      <c r="B233" s="207"/>
      <c r="C233" s="67" t="str">
        <f t="shared" ref="C233:C241" si="159">"DfLanePRearL"&amp;LEFT(D233,LEN(D233)-7)</f>
        <v>DfLanePRearLSx10</v>
      </c>
      <c r="D233" s="311" t="s">
        <v>3179</v>
      </c>
      <c r="E233" s="74" t="s">
        <v>3180</v>
      </c>
      <c r="F233" s="10" t="s">
        <v>1776</v>
      </c>
      <c r="G233" s="28">
        <v>0.1</v>
      </c>
      <c r="H233" s="28">
        <v>0</v>
      </c>
      <c r="I233" s="28"/>
      <c r="J233" s="29">
        <v>-20</v>
      </c>
      <c r="K233" s="29">
        <v>20</v>
      </c>
      <c r="L233" s="30" t="s">
        <v>1788</v>
      </c>
      <c r="M233" s="2"/>
      <c r="N233" s="10" t="s">
        <v>19</v>
      </c>
      <c r="O233" s="2" t="str">
        <f t="shared" si="149"/>
        <v>'DfLanePRearLSx10',</v>
      </c>
      <c r="P233" s="2" t="str">
        <f t="shared" si="73"/>
        <v xml:space="preserve">            </v>
      </c>
      <c r="Q233" s="2" t="str">
        <f t="shared" si="155"/>
        <v>'single',</v>
      </c>
      <c r="R233" s="2" t="str">
        <f t="shared" si="158"/>
        <v>0,</v>
      </c>
      <c r="S233" s="2"/>
      <c r="T233" s="2" t="str">
        <f t="shared" si="150"/>
        <v>[-20, 20],</v>
      </c>
      <c r="U233" s="2" t="str">
        <f t="shared" si="74"/>
        <v xml:space="preserve">  </v>
      </c>
      <c r="V233" s="13" t="str">
        <f t="shared" si="151"/>
        <v>m,</v>
      </c>
      <c r="W233" s="2" t="str">
        <f t="shared" si="83"/>
        <v xml:space="preserve">     </v>
      </c>
      <c r="X233" s="5" t="str">
        <f t="shared" si="152"/>
        <v>' Rear left point at a distance of -10 meters. ';</v>
      </c>
      <c r="Z233" s="3">
        <v>-24</v>
      </c>
      <c r="AA233" s="3">
        <v>24</v>
      </c>
      <c r="AB233" s="3">
        <v>9</v>
      </c>
    </row>
    <row r="234" spans="2:28" ht="13.35" customHeight="1" x14ac:dyDescent="0.3">
      <c r="B234" s="207"/>
      <c r="C234" s="67" t="str">
        <f t="shared" si="159"/>
        <v>DfLanePRearLSx20</v>
      </c>
      <c r="D234" s="311" t="s">
        <v>3181</v>
      </c>
      <c r="E234" s="74" t="s">
        <v>1210</v>
      </c>
      <c r="F234" s="10" t="s">
        <v>1776</v>
      </c>
      <c r="G234" s="28">
        <v>0.1</v>
      </c>
      <c r="H234" s="28">
        <v>0</v>
      </c>
      <c r="I234" s="28"/>
      <c r="J234" s="29">
        <v>-40</v>
      </c>
      <c r="K234" s="29">
        <v>40</v>
      </c>
      <c r="L234" s="30" t="s">
        <v>1788</v>
      </c>
      <c r="M234" s="2"/>
      <c r="N234" s="10" t="s">
        <v>19</v>
      </c>
      <c r="O234" s="2" t="str">
        <f t="shared" si="149"/>
        <v>'DfLanePRearLSx20',</v>
      </c>
      <c r="P234" s="2" t="str">
        <f t="shared" si="73"/>
        <v xml:space="preserve">            </v>
      </c>
      <c r="Q234" s="2" t="str">
        <f t="shared" si="155"/>
        <v>'single',</v>
      </c>
      <c r="R234" s="2" t="str">
        <f t="shared" si="158"/>
        <v>0,</v>
      </c>
      <c r="S234" s="2"/>
      <c r="T234" s="2" t="str">
        <f t="shared" si="150"/>
        <v>[-40, 40],</v>
      </c>
      <c r="U234" s="2" t="str">
        <f t="shared" si="74"/>
        <v xml:space="preserve">  </v>
      </c>
      <c r="V234" s="13" t="str">
        <f t="shared" si="151"/>
        <v>m,</v>
      </c>
      <c r="W234" s="2" t="str">
        <f t="shared" si="83"/>
        <v xml:space="preserve">     </v>
      </c>
      <c r="X234" s="5" t="str">
        <f t="shared" si="152"/>
        <v>' Rear left point at a distance of -20 meters. ';</v>
      </c>
      <c r="Z234" s="3">
        <v>-48</v>
      </c>
      <c r="AA234" s="3">
        <v>48</v>
      </c>
      <c r="AB234" s="3">
        <v>10</v>
      </c>
    </row>
    <row r="235" spans="2:28" ht="13.35" customHeight="1" x14ac:dyDescent="0.3">
      <c r="B235" s="207"/>
      <c r="C235" s="67" t="str">
        <f t="shared" si="159"/>
        <v>DfLanePRearLSx30</v>
      </c>
      <c r="D235" s="311" t="s">
        <v>3182</v>
      </c>
      <c r="E235" s="74" t="s">
        <v>3190</v>
      </c>
      <c r="F235" s="10" t="s">
        <v>1776</v>
      </c>
      <c r="G235" s="28">
        <v>0.1</v>
      </c>
      <c r="H235" s="28">
        <v>0</v>
      </c>
      <c r="I235" s="28"/>
      <c r="J235" s="29">
        <v>-60</v>
      </c>
      <c r="K235" s="29">
        <v>60</v>
      </c>
      <c r="L235" s="30" t="s">
        <v>1788</v>
      </c>
      <c r="M235" s="2"/>
      <c r="N235" s="10" t="s">
        <v>19</v>
      </c>
      <c r="O235" s="2" t="str">
        <f t="shared" ref="O235:O240" si="160">"'"&amp;C235&amp;"'"&amp;","</f>
        <v>'DfLanePRearLSx30',</v>
      </c>
      <c r="P235" s="2" t="str">
        <f t="shared" ref="P235:P240" si="161">REPT(" ", (31-LEN(O235)))</f>
        <v xml:space="preserve">            </v>
      </c>
      <c r="Q235" s="2" t="str">
        <f t="shared" ref="Q235:Q240" si="162">"'"&amp;F235&amp;"',"</f>
        <v>'single',</v>
      </c>
      <c r="R235" s="2" t="str">
        <f t="shared" si="158"/>
        <v>0,</v>
      </c>
      <c r="S235" s="2"/>
      <c r="T235" s="2" t="str">
        <f t="shared" ref="T235:T240" si="163">"["&amp;J235&amp;", "&amp;LEFT(K235,7)&amp;"]"&amp;","</f>
        <v>[-60, 60],</v>
      </c>
      <c r="U235" s="2" t="str">
        <f t="shared" ref="U235:U240" si="164">REPT(" ", (12-LEN(T235)))</f>
        <v xml:space="preserve">  </v>
      </c>
      <c r="V235" s="13" t="str">
        <f t="shared" ref="V235:V240" si="165">IF(L235="[]","''",(IF(L235="'-'","''",L235)))&amp;","</f>
        <v>m,</v>
      </c>
      <c r="W235" s="2" t="str">
        <f t="shared" ref="W235:W240" si="166">REPT(" ", (7-LEN(V235)))</f>
        <v xml:space="preserve">     </v>
      </c>
      <c r="X235" s="5" t="str">
        <f t="shared" ref="X235:X240" si="167">"'"&amp;IF(E235="[]","-"," "&amp;(CLEAN(E235))&amp;" ")&amp;"'"&amp;";"</f>
        <v>' Rear left point at a distance of -30 meters. ';</v>
      </c>
      <c r="Z235" s="3">
        <v>-24</v>
      </c>
      <c r="AA235" s="3">
        <v>24</v>
      </c>
      <c r="AB235" s="3">
        <v>9</v>
      </c>
    </row>
    <row r="236" spans="2:28" ht="13.35" customHeight="1" x14ac:dyDescent="0.3">
      <c r="B236" s="207"/>
      <c r="C236" s="67" t="str">
        <f t="shared" si="159"/>
        <v>DfLanePRearLSx40</v>
      </c>
      <c r="D236" s="311" t="s">
        <v>3183</v>
      </c>
      <c r="E236" s="74" t="s">
        <v>1211</v>
      </c>
      <c r="F236" s="10" t="s">
        <v>1776</v>
      </c>
      <c r="G236" s="28">
        <v>0.1</v>
      </c>
      <c r="H236" s="28">
        <v>0</v>
      </c>
      <c r="I236" s="28"/>
      <c r="J236" s="29">
        <v>-80</v>
      </c>
      <c r="K236" s="29">
        <v>80</v>
      </c>
      <c r="L236" s="30" t="s">
        <v>1788</v>
      </c>
      <c r="M236" s="2"/>
      <c r="N236" s="10" t="s">
        <v>19</v>
      </c>
      <c r="O236" s="2" t="str">
        <f t="shared" si="160"/>
        <v>'DfLanePRearLSx40',</v>
      </c>
      <c r="P236" s="2" t="str">
        <f t="shared" si="161"/>
        <v xml:space="preserve">            </v>
      </c>
      <c r="Q236" s="2" t="str">
        <f t="shared" si="162"/>
        <v>'single',</v>
      </c>
      <c r="R236" s="2" t="str">
        <f t="shared" si="158"/>
        <v>0,</v>
      </c>
      <c r="S236" s="2"/>
      <c r="T236" s="2" t="str">
        <f t="shared" si="163"/>
        <v>[-80, 80],</v>
      </c>
      <c r="U236" s="2" t="str">
        <f t="shared" si="164"/>
        <v xml:space="preserve">  </v>
      </c>
      <c r="V236" s="13" t="str">
        <f t="shared" si="165"/>
        <v>m,</v>
      </c>
      <c r="W236" s="2" t="str">
        <f t="shared" si="166"/>
        <v xml:space="preserve">     </v>
      </c>
      <c r="X236" s="5" t="str">
        <f t="shared" si="167"/>
        <v>' Rear left point at a distance of -40 meters. ';</v>
      </c>
      <c r="Z236" s="3">
        <v>-48</v>
      </c>
      <c r="AA236" s="3">
        <v>48</v>
      </c>
      <c r="AB236" s="3">
        <v>10</v>
      </c>
    </row>
    <row r="237" spans="2:28" ht="13.35" customHeight="1" x14ac:dyDescent="0.3">
      <c r="B237" s="207"/>
      <c r="C237" s="67" t="str">
        <f t="shared" si="159"/>
        <v>DfLanePRearLSx50</v>
      </c>
      <c r="D237" s="311" t="s">
        <v>3184</v>
      </c>
      <c r="E237" s="74" t="s">
        <v>3191</v>
      </c>
      <c r="F237" s="10" t="s">
        <v>1776</v>
      </c>
      <c r="G237" s="28">
        <v>0.1</v>
      </c>
      <c r="H237" s="28">
        <v>0</v>
      </c>
      <c r="I237" s="28"/>
      <c r="J237" s="29">
        <v>-100</v>
      </c>
      <c r="K237" s="29">
        <v>100</v>
      </c>
      <c r="L237" s="30" t="s">
        <v>1788</v>
      </c>
      <c r="M237" s="2"/>
      <c r="N237" s="10" t="s">
        <v>19</v>
      </c>
      <c r="O237" s="2" t="str">
        <f t="shared" si="160"/>
        <v>'DfLanePRearLSx50',</v>
      </c>
      <c r="P237" s="2" t="str">
        <f t="shared" si="161"/>
        <v xml:space="preserve">            </v>
      </c>
      <c r="Q237" s="2" t="str">
        <f t="shared" si="162"/>
        <v>'single',</v>
      </c>
      <c r="R237" s="2" t="str">
        <f t="shared" si="158"/>
        <v>0,</v>
      </c>
      <c r="S237" s="2"/>
      <c r="T237" s="2" t="str">
        <f t="shared" si="163"/>
        <v>[-100, 100],</v>
      </c>
      <c r="U237" s="2" t="str">
        <f t="shared" si="164"/>
        <v/>
      </c>
      <c r="V237" s="13" t="str">
        <f t="shared" si="165"/>
        <v>m,</v>
      </c>
      <c r="W237" s="2" t="str">
        <f t="shared" si="166"/>
        <v xml:space="preserve">     </v>
      </c>
      <c r="X237" s="5" t="str">
        <f t="shared" si="167"/>
        <v>' Rear left point at a distance of -50 meters. ';</v>
      </c>
      <c r="Z237" s="3">
        <v>-24</v>
      </c>
      <c r="AA237" s="3">
        <v>24</v>
      </c>
      <c r="AB237" s="3">
        <v>9</v>
      </c>
    </row>
    <row r="238" spans="2:28" ht="13.35" customHeight="1" x14ac:dyDescent="0.3">
      <c r="B238" s="207"/>
      <c r="C238" s="67" t="str">
        <f t="shared" si="159"/>
        <v>DfLanePRearLSx60</v>
      </c>
      <c r="D238" s="311" t="s">
        <v>3185</v>
      </c>
      <c r="E238" s="74" t="s">
        <v>1212</v>
      </c>
      <c r="F238" s="10" t="s">
        <v>1776</v>
      </c>
      <c r="G238" s="28">
        <v>0.1</v>
      </c>
      <c r="H238" s="28">
        <v>0</v>
      </c>
      <c r="I238" s="28"/>
      <c r="J238" s="29">
        <v>-120</v>
      </c>
      <c r="K238" s="29">
        <v>120</v>
      </c>
      <c r="L238" s="30" t="s">
        <v>1788</v>
      </c>
      <c r="M238" s="2"/>
      <c r="N238" s="10" t="s">
        <v>19</v>
      </c>
      <c r="O238" s="2" t="str">
        <f t="shared" si="160"/>
        <v>'DfLanePRearLSx60',</v>
      </c>
      <c r="P238" s="2" t="str">
        <f t="shared" si="161"/>
        <v xml:space="preserve">            </v>
      </c>
      <c r="Q238" s="2" t="str">
        <f t="shared" si="162"/>
        <v>'single',</v>
      </c>
      <c r="R238" s="2" t="str">
        <f t="shared" si="158"/>
        <v>0,</v>
      </c>
      <c r="S238" s="2"/>
      <c r="T238" s="2" t="str">
        <f t="shared" si="163"/>
        <v>[-120, 120],</v>
      </c>
      <c r="U238" s="2" t="str">
        <f t="shared" si="164"/>
        <v/>
      </c>
      <c r="V238" s="13" t="str">
        <f t="shared" si="165"/>
        <v>m,</v>
      </c>
      <c r="W238" s="2" t="str">
        <f t="shared" si="166"/>
        <v xml:space="preserve">     </v>
      </c>
      <c r="X238" s="5" t="str">
        <f t="shared" si="167"/>
        <v>' Rear left point at a distance of -60 meters. ';</v>
      </c>
      <c r="Z238" s="3">
        <v>-48</v>
      </c>
      <c r="AA238" s="3">
        <v>48</v>
      </c>
      <c r="AB238" s="3">
        <v>10</v>
      </c>
    </row>
    <row r="239" spans="2:28" ht="13.35" customHeight="1" x14ac:dyDescent="0.3">
      <c r="B239" s="207"/>
      <c r="C239" s="67" t="str">
        <f t="shared" si="159"/>
        <v>DfLanePRearLSx70</v>
      </c>
      <c r="D239" s="311" t="s">
        <v>3186</v>
      </c>
      <c r="E239" s="74" t="s">
        <v>3192</v>
      </c>
      <c r="F239" s="10" t="s">
        <v>1776</v>
      </c>
      <c r="G239" s="28">
        <v>0.1</v>
      </c>
      <c r="H239" s="28">
        <v>0</v>
      </c>
      <c r="I239" s="28"/>
      <c r="J239" s="29">
        <v>-140</v>
      </c>
      <c r="K239" s="29">
        <v>140</v>
      </c>
      <c r="L239" s="30" t="s">
        <v>1788</v>
      </c>
      <c r="M239" s="2"/>
      <c r="N239" s="10" t="s">
        <v>19</v>
      </c>
      <c r="O239" s="2" t="str">
        <f t="shared" si="160"/>
        <v>'DfLanePRearLSx70',</v>
      </c>
      <c r="P239" s="2" t="str">
        <f t="shared" si="161"/>
        <v xml:space="preserve">            </v>
      </c>
      <c r="Q239" s="2" t="str">
        <f t="shared" si="162"/>
        <v>'single',</v>
      </c>
      <c r="R239" s="2" t="str">
        <f t="shared" si="158"/>
        <v>0,</v>
      </c>
      <c r="S239" s="2"/>
      <c r="T239" s="2" t="str">
        <f t="shared" si="163"/>
        <v>[-140, 140],</v>
      </c>
      <c r="U239" s="2" t="str">
        <f t="shared" si="164"/>
        <v/>
      </c>
      <c r="V239" s="13" t="str">
        <f t="shared" si="165"/>
        <v>m,</v>
      </c>
      <c r="W239" s="2" t="str">
        <f t="shared" si="166"/>
        <v xml:space="preserve">     </v>
      </c>
      <c r="X239" s="5" t="str">
        <f t="shared" si="167"/>
        <v>' Rear left point at a distance of -70 meters. ';</v>
      </c>
      <c r="Z239" s="3">
        <v>-24</v>
      </c>
      <c r="AA239" s="3">
        <v>24</v>
      </c>
      <c r="AB239" s="3">
        <v>9</v>
      </c>
    </row>
    <row r="240" spans="2:28" ht="13.35" customHeight="1" x14ac:dyDescent="0.3">
      <c r="B240" s="207"/>
      <c r="C240" s="67" t="str">
        <f t="shared" si="159"/>
        <v>DfLanePRearLSx80</v>
      </c>
      <c r="D240" s="311" t="s">
        <v>3187</v>
      </c>
      <c r="E240" s="74" t="s">
        <v>3193</v>
      </c>
      <c r="F240" s="10" t="s">
        <v>1776</v>
      </c>
      <c r="G240" s="28">
        <v>0.1</v>
      </c>
      <c r="H240" s="28">
        <v>0</v>
      </c>
      <c r="I240" s="28"/>
      <c r="J240" s="29">
        <v>-160</v>
      </c>
      <c r="K240" s="29">
        <v>160</v>
      </c>
      <c r="L240" s="30" t="s">
        <v>1788</v>
      </c>
      <c r="M240" s="2"/>
      <c r="N240" s="10" t="s">
        <v>19</v>
      </c>
      <c r="O240" s="2" t="str">
        <f t="shared" si="160"/>
        <v>'DfLanePRearLSx80',</v>
      </c>
      <c r="P240" s="2" t="str">
        <f t="shared" si="161"/>
        <v xml:space="preserve">            </v>
      </c>
      <c r="Q240" s="2" t="str">
        <f t="shared" si="162"/>
        <v>'single',</v>
      </c>
      <c r="R240" s="2" t="str">
        <f t="shared" si="158"/>
        <v>0,</v>
      </c>
      <c r="S240" s="2"/>
      <c r="T240" s="2" t="str">
        <f t="shared" si="163"/>
        <v>[-160, 160],</v>
      </c>
      <c r="U240" s="2" t="str">
        <f t="shared" si="164"/>
        <v/>
      </c>
      <c r="V240" s="13" t="str">
        <f t="shared" si="165"/>
        <v>m,</v>
      </c>
      <c r="W240" s="2" t="str">
        <f t="shared" si="166"/>
        <v xml:space="preserve">     </v>
      </c>
      <c r="X240" s="5" t="str">
        <f t="shared" si="167"/>
        <v>' Rear left point at a distance of -80 meters. ';</v>
      </c>
      <c r="Z240" s="3">
        <v>-48</v>
      </c>
      <c r="AA240" s="3">
        <v>48</v>
      </c>
      <c r="AB240" s="3">
        <v>10</v>
      </c>
    </row>
    <row r="241" spans="2:28" ht="13.35" customHeight="1" x14ac:dyDescent="0.3">
      <c r="B241" s="207"/>
      <c r="C241" s="67" t="str">
        <f t="shared" si="159"/>
        <v>DfLanePRearLSx90</v>
      </c>
      <c r="D241" s="311" t="s">
        <v>3188</v>
      </c>
      <c r="E241" s="74" t="s">
        <v>3194</v>
      </c>
      <c r="F241" s="10" t="s">
        <v>1776</v>
      </c>
      <c r="G241" s="28">
        <v>0.1</v>
      </c>
      <c r="H241" s="28">
        <v>0</v>
      </c>
      <c r="I241" s="28"/>
      <c r="J241" s="29">
        <v>-180</v>
      </c>
      <c r="K241" s="29">
        <v>180</v>
      </c>
      <c r="L241" s="30" t="s">
        <v>1788</v>
      </c>
      <c r="M241" s="2"/>
      <c r="N241" s="10" t="s">
        <v>19</v>
      </c>
      <c r="O241" s="2" t="str">
        <f t="shared" ref="O241:O251" si="168">"'"&amp;C241&amp;"'"&amp;","</f>
        <v>'DfLanePRearLSx90',</v>
      </c>
      <c r="P241" s="2" t="str">
        <f t="shared" ref="P241:P251" si="169">REPT(" ", (31-LEN(O241)))</f>
        <v xml:space="preserve">            </v>
      </c>
      <c r="Q241" s="2" t="str">
        <f t="shared" ref="Q241:Q251" si="170">"'"&amp;F241&amp;"',"</f>
        <v>'single',</v>
      </c>
      <c r="R241" s="2" t="str">
        <f t="shared" si="158"/>
        <v>0,</v>
      </c>
      <c r="S241" s="2"/>
      <c r="T241" s="2" t="str">
        <f t="shared" ref="T241:T251" si="171">"["&amp;J241&amp;", "&amp;LEFT(K241,7)&amp;"]"&amp;","</f>
        <v>[-180, 180],</v>
      </c>
      <c r="U241" s="2" t="str">
        <f t="shared" ref="U241:U251" si="172">REPT(" ", (12-LEN(T241)))</f>
        <v/>
      </c>
      <c r="V241" s="13" t="str">
        <f t="shared" ref="V241:V251" si="173">IF(L241="[]","''",(IF(L241="'-'","''",L241)))&amp;","</f>
        <v>m,</v>
      </c>
      <c r="W241" s="2" t="str">
        <f t="shared" ref="W241:W251" si="174">REPT(" ", (7-LEN(V241)))</f>
        <v xml:space="preserve">     </v>
      </c>
      <c r="X241" s="5" t="str">
        <f t="shared" ref="X241:X251" si="175">"'"&amp;IF(E241="[]","-"," "&amp;(CLEAN(E241))&amp;" ")&amp;"'"&amp;";"</f>
        <v>' Rear left point at a distance of -90 meters. ';</v>
      </c>
      <c r="Z241" s="3">
        <v>-24</v>
      </c>
      <c r="AA241" s="3">
        <v>24</v>
      </c>
      <c r="AB241" s="3">
        <v>9</v>
      </c>
    </row>
    <row r="242" spans="2:28" ht="13.35" customHeight="1" x14ac:dyDescent="0.3">
      <c r="B242" s="207"/>
      <c r="C242" s="69" t="str">
        <f>"DfLanePRearL"&amp;LEFT(D242,LEN(D242)-8)</f>
        <v>DfLanePRearLSx100</v>
      </c>
      <c r="D242" s="312" t="s">
        <v>3189</v>
      </c>
      <c r="E242" s="76" t="s">
        <v>3195</v>
      </c>
      <c r="F242" s="10" t="s">
        <v>1776</v>
      </c>
      <c r="G242" s="28">
        <v>0.1</v>
      </c>
      <c r="H242" s="28">
        <v>0</v>
      </c>
      <c r="I242" s="28"/>
      <c r="J242" s="29">
        <v>-200</v>
      </c>
      <c r="K242" s="29">
        <v>200</v>
      </c>
      <c r="L242" s="30" t="s">
        <v>1788</v>
      </c>
      <c r="M242" s="2"/>
      <c r="N242" s="10" t="s">
        <v>19</v>
      </c>
      <c r="O242" s="2" t="str">
        <f t="shared" si="168"/>
        <v>'DfLanePRearLSx100',</v>
      </c>
      <c r="P242" s="2" t="str">
        <f t="shared" si="169"/>
        <v xml:space="preserve">           </v>
      </c>
      <c r="Q242" s="2" t="str">
        <f t="shared" si="170"/>
        <v>'single',</v>
      </c>
      <c r="R242" s="2" t="str">
        <f t="shared" si="158"/>
        <v>0,</v>
      </c>
      <c r="S242" s="2"/>
      <c r="T242" s="2" t="str">
        <f t="shared" si="171"/>
        <v>[-200, 200],</v>
      </c>
      <c r="U242" s="2" t="str">
        <f t="shared" si="172"/>
        <v/>
      </c>
      <c r="V242" s="13" t="str">
        <f t="shared" si="173"/>
        <v>m,</v>
      </c>
      <c r="W242" s="2" t="str">
        <f t="shared" si="174"/>
        <v xml:space="preserve">     </v>
      </c>
      <c r="X242" s="5" t="str">
        <f t="shared" si="175"/>
        <v>' Rear left point at a distance of -100 meters. ';</v>
      </c>
      <c r="Z242" s="3">
        <v>-48</v>
      </c>
      <c r="AA242" s="3">
        <v>48</v>
      </c>
      <c r="AB242" s="3">
        <v>10</v>
      </c>
    </row>
    <row r="243" spans="2:28" ht="13.35" customHeight="1" x14ac:dyDescent="0.3">
      <c r="B243" s="207"/>
      <c r="C243" s="67" t="str">
        <f>"DfLanePRearR"&amp;LEFT(D243,LEN(D243)-6)</f>
        <v>DfLanePRearRSx5</v>
      </c>
      <c r="D243" s="311" t="s">
        <v>3177</v>
      </c>
      <c r="E243" s="74" t="s">
        <v>3196</v>
      </c>
      <c r="F243" s="10" t="s">
        <v>1776</v>
      </c>
      <c r="G243" s="28">
        <v>0.1</v>
      </c>
      <c r="H243" s="28">
        <v>0</v>
      </c>
      <c r="I243" s="28"/>
      <c r="J243" s="29">
        <v>-10</v>
      </c>
      <c r="K243" s="29">
        <v>10</v>
      </c>
      <c r="L243" s="30" t="s">
        <v>1788</v>
      </c>
      <c r="M243" s="2"/>
      <c r="N243" s="10" t="s">
        <v>19</v>
      </c>
      <c r="O243" s="2" t="str">
        <f t="shared" si="168"/>
        <v>'DfLanePRearRSx5',</v>
      </c>
      <c r="P243" s="2" t="str">
        <f t="shared" si="169"/>
        <v xml:space="preserve">             </v>
      </c>
      <c r="Q243" s="2" t="str">
        <f t="shared" si="170"/>
        <v>'single',</v>
      </c>
      <c r="R243" s="2" t="str">
        <f t="shared" si="158"/>
        <v>0,</v>
      </c>
      <c r="S243" s="2"/>
      <c r="T243" s="2" t="str">
        <f t="shared" si="171"/>
        <v>[-10, 10],</v>
      </c>
      <c r="U243" s="2" t="str">
        <f t="shared" si="172"/>
        <v xml:space="preserve">  </v>
      </c>
      <c r="V243" s="13" t="str">
        <f t="shared" si="173"/>
        <v>m,</v>
      </c>
      <c r="W243" s="2" t="str">
        <f t="shared" si="174"/>
        <v xml:space="preserve">     </v>
      </c>
      <c r="X243" s="5" t="str">
        <f t="shared" si="175"/>
        <v>' Rear right point at a distance of -5 meters. ';</v>
      </c>
      <c r="Z243" s="3">
        <v>-12</v>
      </c>
      <c r="AA243" s="3">
        <v>12</v>
      </c>
      <c r="AB243" s="3">
        <v>8</v>
      </c>
    </row>
    <row r="244" spans="2:28" ht="13.35" customHeight="1" x14ac:dyDescent="0.3">
      <c r="B244" s="207"/>
      <c r="C244" s="67" t="str">
        <f t="shared" ref="C244:C252" si="176">"DfLanePRearR"&amp;LEFT(D244,LEN(D244)-7)</f>
        <v>DfLanePRearRSx10</v>
      </c>
      <c r="D244" s="311" t="s">
        <v>3179</v>
      </c>
      <c r="E244" s="74" t="s">
        <v>3197</v>
      </c>
      <c r="F244" s="10" t="s">
        <v>1776</v>
      </c>
      <c r="G244" s="28">
        <v>0.1</v>
      </c>
      <c r="H244" s="28">
        <v>0</v>
      </c>
      <c r="I244" s="28"/>
      <c r="J244" s="29">
        <v>-20</v>
      </c>
      <c r="K244" s="29">
        <v>20</v>
      </c>
      <c r="L244" s="30" t="s">
        <v>1788</v>
      </c>
      <c r="M244" s="2"/>
      <c r="N244" s="10" t="s">
        <v>19</v>
      </c>
      <c r="O244" s="2" t="str">
        <f t="shared" si="168"/>
        <v>'DfLanePRearRSx10',</v>
      </c>
      <c r="P244" s="2" t="str">
        <f t="shared" si="169"/>
        <v xml:space="preserve">            </v>
      </c>
      <c r="Q244" s="2" t="str">
        <f t="shared" si="170"/>
        <v>'single',</v>
      </c>
      <c r="R244" s="2" t="str">
        <f t="shared" si="158"/>
        <v>0,</v>
      </c>
      <c r="S244" s="2"/>
      <c r="T244" s="2" t="str">
        <f t="shared" si="171"/>
        <v>[-20, 20],</v>
      </c>
      <c r="U244" s="2" t="str">
        <f t="shared" si="172"/>
        <v xml:space="preserve">  </v>
      </c>
      <c r="V244" s="13" t="str">
        <f t="shared" si="173"/>
        <v>m,</v>
      </c>
      <c r="W244" s="2" t="str">
        <f t="shared" si="174"/>
        <v xml:space="preserve">     </v>
      </c>
      <c r="X244" s="5" t="str">
        <f t="shared" si="175"/>
        <v>' Rear right point at a distance of -10 meters. ';</v>
      </c>
      <c r="Z244" s="3">
        <v>-24</v>
      </c>
      <c r="AA244" s="3">
        <v>24</v>
      </c>
      <c r="AB244" s="3">
        <v>9</v>
      </c>
    </row>
    <row r="245" spans="2:28" ht="13.35" customHeight="1" x14ac:dyDescent="0.3">
      <c r="B245" s="207"/>
      <c r="C245" s="67" t="str">
        <f t="shared" si="176"/>
        <v>DfLanePRearRSx20</v>
      </c>
      <c r="D245" s="311" t="s">
        <v>3181</v>
      </c>
      <c r="E245" s="74" t="s">
        <v>1213</v>
      </c>
      <c r="F245" s="10" t="s">
        <v>1776</v>
      </c>
      <c r="G245" s="28">
        <v>0.1</v>
      </c>
      <c r="H245" s="28">
        <v>0</v>
      </c>
      <c r="I245" s="28"/>
      <c r="J245" s="29">
        <v>-40</v>
      </c>
      <c r="K245" s="29">
        <v>40</v>
      </c>
      <c r="L245" s="30" t="s">
        <v>1788</v>
      </c>
      <c r="M245" s="2"/>
      <c r="N245" s="10" t="s">
        <v>19</v>
      </c>
      <c r="O245" s="2" t="str">
        <f t="shared" si="168"/>
        <v>'DfLanePRearRSx20',</v>
      </c>
      <c r="P245" s="2" t="str">
        <f t="shared" si="169"/>
        <v xml:space="preserve">            </v>
      </c>
      <c r="Q245" s="2" t="str">
        <f t="shared" si="170"/>
        <v>'single',</v>
      </c>
      <c r="R245" s="2" t="str">
        <f t="shared" si="158"/>
        <v>0,</v>
      </c>
      <c r="S245" s="2"/>
      <c r="T245" s="2" t="str">
        <f t="shared" si="171"/>
        <v>[-40, 40],</v>
      </c>
      <c r="U245" s="2" t="str">
        <f t="shared" si="172"/>
        <v xml:space="preserve">  </v>
      </c>
      <c r="V245" s="13" t="str">
        <f t="shared" si="173"/>
        <v>m,</v>
      </c>
      <c r="W245" s="2" t="str">
        <f t="shared" si="174"/>
        <v xml:space="preserve">     </v>
      </c>
      <c r="X245" s="5" t="str">
        <f t="shared" si="175"/>
        <v>' Rear right point at a distance of -20 meters. ';</v>
      </c>
      <c r="Z245" s="3">
        <v>-48</v>
      </c>
      <c r="AA245" s="3">
        <v>48</v>
      </c>
      <c r="AB245" s="3">
        <v>10</v>
      </c>
    </row>
    <row r="246" spans="2:28" ht="13.35" customHeight="1" x14ac:dyDescent="0.3">
      <c r="B246" s="207"/>
      <c r="C246" s="67" t="str">
        <f t="shared" si="176"/>
        <v>DfLanePRearRSx30</v>
      </c>
      <c r="D246" s="311" t="s">
        <v>3182</v>
      </c>
      <c r="E246" s="74" t="s">
        <v>3198</v>
      </c>
      <c r="F246" s="10" t="s">
        <v>1776</v>
      </c>
      <c r="G246" s="28">
        <v>0.1</v>
      </c>
      <c r="H246" s="28">
        <v>0</v>
      </c>
      <c r="I246" s="28"/>
      <c r="J246" s="29">
        <v>-60</v>
      </c>
      <c r="K246" s="29">
        <v>60</v>
      </c>
      <c r="L246" s="30" t="s">
        <v>1788</v>
      </c>
      <c r="M246" s="2"/>
      <c r="N246" s="10" t="s">
        <v>19</v>
      </c>
      <c r="O246" s="2" t="str">
        <f t="shared" si="168"/>
        <v>'DfLanePRearRSx30',</v>
      </c>
      <c r="P246" s="2" t="str">
        <f t="shared" si="169"/>
        <v xml:space="preserve">            </v>
      </c>
      <c r="Q246" s="2" t="str">
        <f t="shared" si="170"/>
        <v>'single',</v>
      </c>
      <c r="R246" s="2" t="str">
        <f t="shared" si="158"/>
        <v>0,</v>
      </c>
      <c r="S246" s="2"/>
      <c r="T246" s="2" t="str">
        <f t="shared" si="171"/>
        <v>[-60, 60],</v>
      </c>
      <c r="U246" s="2" t="str">
        <f t="shared" si="172"/>
        <v xml:space="preserve">  </v>
      </c>
      <c r="V246" s="13" t="str">
        <f t="shared" si="173"/>
        <v>m,</v>
      </c>
      <c r="W246" s="2" t="str">
        <f t="shared" si="174"/>
        <v xml:space="preserve">     </v>
      </c>
      <c r="X246" s="5" t="str">
        <f t="shared" si="175"/>
        <v>' Rear right point at a distance of -30 meters. ';</v>
      </c>
      <c r="Z246" s="3">
        <v>-24</v>
      </c>
      <c r="AA246" s="3">
        <v>24</v>
      </c>
      <c r="AB246" s="3">
        <v>9</v>
      </c>
    </row>
    <row r="247" spans="2:28" ht="13.35" customHeight="1" x14ac:dyDescent="0.3">
      <c r="B247" s="207"/>
      <c r="C247" s="67" t="str">
        <f t="shared" si="176"/>
        <v>DfLanePRearRSx40</v>
      </c>
      <c r="D247" s="311" t="s">
        <v>3183</v>
      </c>
      <c r="E247" s="74" t="s">
        <v>1214</v>
      </c>
      <c r="F247" s="10" t="s">
        <v>1776</v>
      </c>
      <c r="G247" s="28">
        <v>0.1</v>
      </c>
      <c r="H247" s="28">
        <v>0</v>
      </c>
      <c r="I247" s="28"/>
      <c r="J247" s="29">
        <v>-80</v>
      </c>
      <c r="K247" s="29">
        <v>80</v>
      </c>
      <c r="L247" s="30" t="s">
        <v>1788</v>
      </c>
      <c r="M247" s="2"/>
      <c r="N247" s="10" t="s">
        <v>19</v>
      </c>
      <c r="O247" s="2" t="str">
        <f t="shared" si="168"/>
        <v>'DfLanePRearRSx40',</v>
      </c>
      <c r="P247" s="2" t="str">
        <f t="shared" si="169"/>
        <v xml:space="preserve">            </v>
      </c>
      <c r="Q247" s="2" t="str">
        <f t="shared" si="170"/>
        <v>'single',</v>
      </c>
      <c r="R247" s="2" t="str">
        <f t="shared" si="158"/>
        <v>0,</v>
      </c>
      <c r="S247" s="2"/>
      <c r="T247" s="2" t="str">
        <f t="shared" si="171"/>
        <v>[-80, 80],</v>
      </c>
      <c r="U247" s="2" t="str">
        <f t="shared" si="172"/>
        <v xml:space="preserve">  </v>
      </c>
      <c r="V247" s="13" t="str">
        <f t="shared" si="173"/>
        <v>m,</v>
      </c>
      <c r="W247" s="2" t="str">
        <f t="shared" si="174"/>
        <v xml:space="preserve">     </v>
      </c>
      <c r="X247" s="5" t="str">
        <f t="shared" si="175"/>
        <v>' Rear right point at a distance of -40 meters. ';</v>
      </c>
      <c r="Z247" s="3">
        <v>-48</v>
      </c>
      <c r="AA247" s="3">
        <v>48</v>
      </c>
      <c r="AB247" s="3">
        <v>10</v>
      </c>
    </row>
    <row r="248" spans="2:28" ht="13.35" customHeight="1" x14ac:dyDescent="0.3">
      <c r="B248" s="207"/>
      <c r="C248" s="67" t="str">
        <f t="shared" si="176"/>
        <v>DfLanePRearRSx50</v>
      </c>
      <c r="D248" s="311" t="s">
        <v>3184</v>
      </c>
      <c r="E248" s="74" t="s">
        <v>3199</v>
      </c>
      <c r="F248" s="10" t="s">
        <v>1776</v>
      </c>
      <c r="G248" s="28">
        <v>0.1</v>
      </c>
      <c r="H248" s="28">
        <v>0</v>
      </c>
      <c r="I248" s="28"/>
      <c r="J248" s="29">
        <v>-100</v>
      </c>
      <c r="K248" s="29">
        <v>100</v>
      </c>
      <c r="L248" s="30" t="s">
        <v>1788</v>
      </c>
      <c r="M248" s="2"/>
      <c r="N248" s="10" t="s">
        <v>19</v>
      </c>
      <c r="O248" s="2" t="str">
        <f t="shared" si="168"/>
        <v>'DfLanePRearRSx50',</v>
      </c>
      <c r="P248" s="2" t="str">
        <f t="shared" si="169"/>
        <v xml:space="preserve">            </v>
      </c>
      <c r="Q248" s="2" t="str">
        <f t="shared" si="170"/>
        <v>'single',</v>
      </c>
      <c r="R248" s="2" t="str">
        <f t="shared" si="158"/>
        <v>0,</v>
      </c>
      <c r="S248" s="2"/>
      <c r="T248" s="2" t="str">
        <f t="shared" si="171"/>
        <v>[-100, 100],</v>
      </c>
      <c r="U248" s="2" t="str">
        <f t="shared" si="172"/>
        <v/>
      </c>
      <c r="V248" s="13" t="str">
        <f t="shared" si="173"/>
        <v>m,</v>
      </c>
      <c r="W248" s="2" t="str">
        <f t="shared" si="174"/>
        <v xml:space="preserve">     </v>
      </c>
      <c r="X248" s="5" t="str">
        <f t="shared" si="175"/>
        <v>' Rear right point at a distance of -50 meters. ';</v>
      </c>
      <c r="Z248" s="3">
        <v>-24</v>
      </c>
      <c r="AA248" s="3">
        <v>24</v>
      </c>
      <c r="AB248" s="3">
        <v>9</v>
      </c>
    </row>
    <row r="249" spans="2:28" ht="13.35" customHeight="1" x14ac:dyDescent="0.3">
      <c r="B249" s="207"/>
      <c r="C249" s="67" t="str">
        <f t="shared" si="176"/>
        <v>DfLanePRearRSx60</v>
      </c>
      <c r="D249" s="311" t="s">
        <v>3185</v>
      </c>
      <c r="E249" s="74" t="s">
        <v>1215</v>
      </c>
      <c r="F249" s="10" t="s">
        <v>1776</v>
      </c>
      <c r="G249" s="28">
        <v>0.1</v>
      </c>
      <c r="H249" s="28">
        <v>0</v>
      </c>
      <c r="I249" s="28"/>
      <c r="J249" s="29">
        <v>-120</v>
      </c>
      <c r="K249" s="29">
        <v>120</v>
      </c>
      <c r="L249" s="30" t="s">
        <v>1788</v>
      </c>
      <c r="M249" s="2"/>
      <c r="N249" s="10" t="s">
        <v>19</v>
      </c>
      <c r="O249" s="2" t="str">
        <f t="shared" si="168"/>
        <v>'DfLanePRearRSx60',</v>
      </c>
      <c r="P249" s="2" t="str">
        <f t="shared" si="169"/>
        <v xml:space="preserve">            </v>
      </c>
      <c r="Q249" s="2" t="str">
        <f t="shared" si="170"/>
        <v>'single',</v>
      </c>
      <c r="R249" s="2" t="str">
        <f t="shared" si="158"/>
        <v>0,</v>
      </c>
      <c r="S249" s="2"/>
      <c r="T249" s="2" t="str">
        <f t="shared" si="171"/>
        <v>[-120, 120],</v>
      </c>
      <c r="U249" s="2" t="str">
        <f t="shared" si="172"/>
        <v/>
      </c>
      <c r="V249" s="13" t="str">
        <f t="shared" si="173"/>
        <v>m,</v>
      </c>
      <c r="W249" s="2" t="str">
        <f t="shared" si="174"/>
        <v xml:space="preserve">     </v>
      </c>
      <c r="X249" s="5" t="str">
        <f t="shared" si="175"/>
        <v>' Rear right point at a distance of -60 meters. ';</v>
      </c>
      <c r="Z249" s="3">
        <v>-48</v>
      </c>
      <c r="AA249" s="3">
        <v>48</v>
      </c>
      <c r="AB249" s="3">
        <v>10</v>
      </c>
    </row>
    <row r="250" spans="2:28" ht="13.35" customHeight="1" x14ac:dyDescent="0.3">
      <c r="B250" s="207"/>
      <c r="C250" s="67" t="str">
        <f t="shared" si="176"/>
        <v>DfLanePRearRSx70</v>
      </c>
      <c r="D250" s="311" t="s">
        <v>3186</v>
      </c>
      <c r="E250" s="74" t="s">
        <v>3200</v>
      </c>
      <c r="F250" s="10" t="s">
        <v>1776</v>
      </c>
      <c r="G250" s="28">
        <v>0.1</v>
      </c>
      <c r="H250" s="28">
        <v>0</v>
      </c>
      <c r="I250" s="28"/>
      <c r="J250" s="29">
        <v>-140</v>
      </c>
      <c r="K250" s="29">
        <v>140</v>
      </c>
      <c r="L250" s="30" t="s">
        <v>1788</v>
      </c>
      <c r="M250" s="2"/>
      <c r="N250" s="10" t="s">
        <v>19</v>
      </c>
      <c r="O250" s="2" t="str">
        <f t="shared" si="168"/>
        <v>'DfLanePRearRSx70',</v>
      </c>
      <c r="P250" s="2" t="str">
        <f t="shared" si="169"/>
        <v xml:space="preserve">            </v>
      </c>
      <c r="Q250" s="2" t="str">
        <f t="shared" si="170"/>
        <v>'single',</v>
      </c>
      <c r="R250" s="2" t="str">
        <f t="shared" si="158"/>
        <v>0,</v>
      </c>
      <c r="S250" s="2"/>
      <c r="T250" s="2" t="str">
        <f t="shared" si="171"/>
        <v>[-140, 140],</v>
      </c>
      <c r="U250" s="2" t="str">
        <f t="shared" si="172"/>
        <v/>
      </c>
      <c r="V250" s="13" t="str">
        <f t="shared" si="173"/>
        <v>m,</v>
      </c>
      <c r="W250" s="2" t="str">
        <f t="shared" si="174"/>
        <v xml:space="preserve">     </v>
      </c>
      <c r="X250" s="5" t="str">
        <f t="shared" si="175"/>
        <v>' Rear right point at a distance of -70 meters. ';</v>
      </c>
      <c r="Z250" s="3">
        <v>-24</v>
      </c>
      <c r="AA250" s="3">
        <v>24</v>
      </c>
      <c r="AB250" s="3">
        <v>9</v>
      </c>
    </row>
    <row r="251" spans="2:28" ht="13.35" customHeight="1" x14ac:dyDescent="0.3">
      <c r="B251" s="207"/>
      <c r="C251" s="67" t="str">
        <f t="shared" si="176"/>
        <v>DfLanePRearRSx80</v>
      </c>
      <c r="D251" s="311" t="s">
        <v>3187</v>
      </c>
      <c r="E251" s="74" t="s">
        <v>3201</v>
      </c>
      <c r="F251" s="10" t="s">
        <v>1776</v>
      </c>
      <c r="G251" s="28">
        <v>0.1</v>
      </c>
      <c r="H251" s="28">
        <v>0</v>
      </c>
      <c r="I251" s="28"/>
      <c r="J251" s="29">
        <v>-160</v>
      </c>
      <c r="K251" s="29">
        <v>160</v>
      </c>
      <c r="L251" s="30" t="s">
        <v>1788</v>
      </c>
      <c r="M251" s="2"/>
      <c r="N251" s="10" t="s">
        <v>19</v>
      </c>
      <c r="O251" s="2" t="str">
        <f t="shared" si="168"/>
        <v>'DfLanePRearRSx80',</v>
      </c>
      <c r="P251" s="2" t="str">
        <f t="shared" si="169"/>
        <v xml:space="preserve">            </v>
      </c>
      <c r="Q251" s="2" t="str">
        <f t="shared" si="170"/>
        <v>'single',</v>
      </c>
      <c r="R251" s="2" t="str">
        <f t="shared" si="158"/>
        <v>0,</v>
      </c>
      <c r="S251" s="2"/>
      <c r="T251" s="2" t="str">
        <f t="shared" si="171"/>
        <v>[-160, 160],</v>
      </c>
      <c r="U251" s="2" t="str">
        <f t="shared" si="172"/>
        <v/>
      </c>
      <c r="V251" s="13" t="str">
        <f t="shared" si="173"/>
        <v>m,</v>
      </c>
      <c r="W251" s="2" t="str">
        <f t="shared" si="174"/>
        <v xml:space="preserve">     </v>
      </c>
      <c r="X251" s="5" t="str">
        <f t="shared" si="175"/>
        <v>' Rear right point at a distance of -80 meters. ';</v>
      </c>
      <c r="Z251" s="3">
        <v>-48</v>
      </c>
      <c r="AA251" s="3">
        <v>48</v>
      </c>
      <c r="AB251" s="3">
        <v>10</v>
      </c>
    </row>
    <row r="252" spans="2:28" ht="13.35" customHeight="1" x14ac:dyDescent="0.3">
      <c r="B252" s="207"/>
      <c r="C252" s="67" t="str">
        <f t="shared" si="176"/>
        <v>DfLanePRearRSx90</v>
      </c>
      <c r="D252" s="311" t="s">
        <v>3188</v>
      </c>
      <c r="E252" s="74" t="s">
        <v>3202</v>
      </c>
      <c r="F252" s="10" t="s">
        <v>1776</v>
      </c>
      <c r="G252" s="28">
        <v>0.1</v>
      </c>
      <c r="H252" s="28">
        <v>0</v>
      </c>
      <c r="I252" s="28"/>
      <c r="J252" s="29">
        <v>-180</v>
      </c>
      <c r="K252" s="29">
        <v>180</v>
      </c>
      <c r="L252" s="30" t="s">
        <v>1788</v>
      </c>
      <c r="M252" s="2"/>
      <c r="N252" s="10" t="s">
        <v>19</v>
      </c>
      <c r="O252" s="2" t="str">
        <f t="shared" ref="O252:O253" si="177">"'"&amp;C252&amp;"'"&amp;","</f>
        <v>'DfLanePRearRSx90',</v>
      </c>
      <c r="P252" s="2" t="str">
        <f t="shared" ref="P252:P253" si="178">REPT(" ", (31-LEN(O252)))</f>
        <v xml:space="preserve">            </v>
      </c>
      <c r="Q252" s="2" t="str">
        <f t="shared" ref="Q252:Q253" si="179">"'"&amp;F252&amp;"',"</f>
        <v>'single',</v>
      </c>
      <c r="R252" s="2" t="str">
        <f t="shared" si="158"/>
        <v>0,</v>
      </c>
      <c r="S252" s="2"/>
      <c r="T252" s="2" t="str">
        <f t="shared" ref="T252:T253" si="180">"["&amp;J252&amp;", "&amp;LEFT(K252,7)&amp;"]"&amp;","</f>
        <v>[-180, 180],</v>
      </c>
      <c r="U252" s="2" t="str">
        <f t="shared" ref="U252:U253" si="181">REPT(" ", (12-LEN(T252)))</f>
        <v/>
      </c>
      <c r="V252" s="13" t="str">
        <f t="shared" ref="V252:V253" si="182">IF(L252="[]","''",(IF(L252="'-'","''",L252)))&amp;","</f>
        <v>m,</v>
      </c>
      <c r="W252" s="2" t="str">
        <f t="shared" ref="W252:W253" si="183">REPT(" ", (7-LEN(V252)))</f>
        <v xml:space="preserve">     </v>
      </c>
      <c r="X252" s="5" t="str">
        <f t="shared" ref="X252:X253" si="184">"'"&amp;IF(E252="[]","-"," "&amp;(CLEAN(E252))&amp;" ")&amp;"'"&amp;";"</f>
        <v>' Rear right point at a distance of -90 meters. ';</v>
      </c>
      <c r="Z252" s="3">
        <v>-24</v>
      </c>
      <c r="AA252" s="3">
        <v>24</v>
      </c>
      <c r="AB252" s="3">
        <v>9</v>
      </c>
    </row>
    <row r="253" spans="2:28" ht="13.35" customHeight="1" x14ac:dyDescent="0.3">
      <c r="B253" s="207"/>
      <c r="C253" s="67" t="str">
        <f>"DfLanePRearR"&amp;LEFT(D253,LEN(D253)-8)</f>
        <v>DfLanePRearRSx100</v>
      </c>
      <c r="D253" s="311" t="s">
        <v>3189</v>
      </c>
      <c r="E253" s="74" t="s">
        <v>3203</v>
      </c>
      <c r="F253" s="10" t="s">
        <v>1776</v>
      </c>
      <c r="G253" s="28">
        <v>0.1</v>
      </c>
      <c r="H253" s="28">
        <v>0</v>
      </c>
      <c r="I253" s="28"/>
      <c r="J253" s="29">
        <v>-200</v>
      </c>
      <c r="K253" s="29">
        <v>200</v>
      </c>
      <c r="L253" s="30" t="s">
        <v>1788</v>
      </c>
      <c r="M253" s="2"/>
      <c r="N253" s="10" t="s">
        <v>19</v>
      </c>
      <c r="O253" s="2" t="str">
        <f t="shared" si="177"/>
        <v>'DfLanePRearRSx100',</v>
      </c>
      <c r="P253" s="2" t="str">
        <f t="shared" si="178"/>
        <v xml:space="preserve">           </v>
      </c>
      <c r="Q253" s="2" t="str">
        <f t="shared" si="179"/>
        <v>'single',</v>
      </c>
      <c r="R253" s="2" t="str">
        <f t="shared" si="158"/>
        <v>0,</v>
      </c>
      <c r="S253" s="2"/>
      <c r="T253" s="2" t="str">
        <f t="shared" si="180"/>
        <v>[-200, 200],</v>
      </c>
      <c r="U253" s="2" t="str">
        <f t="shared" si="181"/>
        <v/>
      </c>
      <c r="V253" s="13" t="str">
        <f t="shared" si="182"/>
        <v>m,</v>
      </c>
      <c r="W253" s="2" t="str">
        <f t="shared" si="183"/>
        <v xml:space="preserve">     </v>
      </c>
      <c r="X253" s="5" t="str">
        <f t="shared" si="184"/>
        <v>' Rear right point at a distance of -100 meters. ';</v>
      </c>
      <c r="Z253" s="3">
        <v>-48</v>
      </c>
      <c r="AA253" s="3">
        <v>48</v>
      </c>
      <c r="AB253" s="3">
        <v>10</v>
      </c>
    </row>
    <row r="254" spans="2:28" ht="13.35" customHeight="1" x14ac:dyDescent="0.3">
      <c r="B254" s="207"/>
      <c r="C254" s="64" t="str">
        <f>"DfLanePTrgtLine"&amp;LEFT(D254,2)</f>
        <v>DfLanePTrgtLineS0</v>
      </c>
      <c r="D254" s="72" t="s">
        <v>1216</v>
      </c>
      <c r="E254" s="73" t="s">
        <v>1221</v>
      </c>
      <c r="F254" s="10" t="s">
        <v>1776</v>
      </c>
      <c r="G254" s="28">
        <v>0.1</v>
      </c>
      <c r="H254" s="28">
        <v>0</v>
      </c>
      <c r="I254" s="28"/>
      <c r="J254" s="29">
        <v>-5</v>
      </c>
      <c r="K254" s="29">
        <v>5</v>
      </c>
      <c r="L254" s="30" t="s">
        <v>1788</v>
      </c>
      <c r="M254" s="2"/>
      <c r="N254" s="10" t="s">
        <v>19</v>
      </c>
      <c r="O254" s="2" t="str">
        <f t="shared" ref="O254:O258" si="185">"'"&amp;C254&amp;"'"&amp;","</f>
        <v>'DfLanePTrgtLineS0',</v>
      </c>
      <c r="P254" s="2" t="str">
        <f t="shared" ref="P254:P285" si="186">REPT(" ", (31-LEN(O254)))</f>
        <v xml:space="preserve">           </v>
      </c>
      <c r="Q254" s="2" t="str">
        <f t="shared" si="155"/>
        <v>'single',</v>
      </c>
      <c r="R254" s="2" t="str">
        <f t="shared" si="158"/>
        <v>0,</v>
      </c>
      <c r="S254" s="2"/>
      <c r="T254" s="2" t="str">
        <f t="shared" ref="T254:T258" si="187">"["&amp;J254&amp;", "&amp;LEFT(K254,7)&amp;"]"&amp;","</f>
        <v>[-5, 5],</v>
      </c>
      <c r="U254" s="2" t="str">
        <f t="shared" ref="U254:U285" si="188">REPT(" ", (12-LEN(T254)))</f>
        <v xml:space="preserve">    </v>
      </c>
      <c r="V254" s="13" t="str">
        <f t="shared" ref="V254:V258" si="189">IF(L254="[]","''",(IF(L254="'-'","''",L254)))&amp;","</f>
        <v>m,</v>
      </c>
      <c r="W254" s="2" t="str">
        <f t="shared" si="83"/>
        <v xml:space="preserve">     </v>
      </c>
      <c r="X254" s="5" t="str">
        <f t="shared" ref="X254:X258" si="190">"'"&amp;IF(E254="[]","-"," "&amp;(CLEAN(E254))&amp;" ")&amp;"'"&amp;";"</f>
        <v>' Target point at a distance of 0 meters. ';</v>
      </c>
      <c r="Z254" s="3">
        <v>-5</v>
      </c>
      <c r="AA254" s="3">
        <v>5</v>
      </c>
      <c r="AB254" s="3">
        <v>7</v>
      </c>
    </row>
    <row r="255" spans="2:28" ht="13.35" customHeight="1" x14ac:dyDescent="0.3">
      <c r="B255" s="207"/>
      <c r="C255" s="67" t="str">
        <f>"DfLanePTrgtLine"&amp;LEFT(D255,2)</f>
        <v>DfLanePTrgtLineS1</v>
      </c>
      <c r="D255" s="55" t="s">
        <v>1217</v>
      </c>
      <c r="E255" s="74" t="s">
        <v>1222</v>
      </c>
      <c r="F255" s="10" t="s">
        <v>1776</v>
      </c>
      <c r="G255" s="28">
        <v>0.1</v>
      </c>
      <c r="H255" s="28">
        <v>0</v>
      </c>
      <c r="I255" s="28"/>
      <c r="J255" s="29">
        <v>-20</v>
      </c>
      <c r="K255" s="29">
        <v>20</v>
      </c>
      <c r="L255" s="30" t="s">
        <v>1788</v>
      </c>
      <c r="M255" s="2"/>
      <c r="N255" s="10" t="s">
        <v>19</v>
      </c>
      <c r="O255" s="2" t="str">
        <f t="shared" si="185"/>
        <v>'DfLanePTrgtLineS1',</v>
      </c>
      <c r="P255" s="2" t="str">
        <f t="shared" si="186"/>
        <v xml:space="preserve">           </v>
      </c>
      <c r="Q255" s="2" t="str">
        <f t="shared" si="155"/>
        <v>'single',</v>
      </c>
      <c r="R255" s="2" t="str">
        <f t="shared" si="158"/>
        <v>0,</v>
      </c>
      <c r="S255" s="2"/>
      <c r="T255" s="2" t="str">
        <f t="shared" si="187"/>
        <v>[-20, 20],</v>
      </c>
      <c r="U255" s="2" t="str">
        <f t="shared" si="188"/>
        <v xml:space="preserve">  </v>
      </c>
      <c r="V255" s="13" t="str">
        <f t="shared" si="189"/>
        <v>m,</v>
      </c>
      <c r="W255" s="2" t="str">
        <f t="shared" si="83"/>
        <v xml:space="preserve">     </v>
      </c>
      <c r="X255" s="5" t="str">
        <f t="shared" si="190"/>
        <v>' Target point at a distance of 10 meters. ';</v>
      </c>
      <c r="Z255" s="3">
        <v>-6</v>
      </c>
      <c r="AA255" s="3">
        <v>6</v>
      </c>
      <c r="AB255" s="3">
        <v>7</v>
      </c>
    </row>
    <row r="256" spans="2:28" ht="13.35" customHeight="1" x14ac:dyDescent="0.3">
      <c r="B256" s="207"/>
      <c r="C256" s="67" t="str">
        <f>"DfLanePTrgtLine"&amp;LEFT(D256,2)</f>
        <v>DfLanePTrgtLineS2</v>
      </c>
      <c r="D256" s="55" t="s">
        <v>1218</v>
      </c>
      <c r="E256" s="74" t="s">
        <v>1223</v>
      </c>
      <c r="F256" s="10" t="s">
        <v>1776</v>
      </c>
      <c r="G256" s="28">
        <v>0.1</v>
      </c>
      <c r="H256" s="28">
        <v>0</v>
      </c>
      <c r="I256" s="28"/>
      <c r="J256" s="29">
        <v>-40</v>
      </c>
      <c r="K256" s="29">
        <v>40</v>
      </c>
      <c r="L256" s="30" t="s">
        <v>1788</v>
      </c>
      <c r="M256" s="2"/>
      <c r="N256" s="10" t="s">
        <v>19</v>
      </c>
      <c r="O256" s="2" t="str">
        <f t="shared" si="185"/>
        <v>'DfLanePTrgtLineS2',</v>
      </c>
      <c r="P256" s="2" t="str">
        <f t="shared" si="186"/>
        <v xml:space="preserve">           </v>
      </c>
      <c r="Q256" s="2" t="str">
        <f t="shared" si="155"/>
        <v>'single',</v>
      </c>
      <c r="R256" s="2" t="str">
        <f t="shared" si="158"/>
        <v>0,</v>
      </c>
      <c r="S256" s="2"/>
      <c r="T256" s="2" t="str">
        <f t="shared" si="187"/>
        <v>[-40, 40],</v>
      </c>
      <c r="U256" s="2" t="str">
        <f t="shared" si="188"/>
        <v xml:space="preserve">  </v>
      </c>
      <c r="V256" s="13" t="str">
        <f t="shared" si="189"/>
        <v>m,</v>
      </c>
      <c r="W256" s="2" t="str">
        <f t="shared" si="83"/>
        <v xml:space="preserve">     </v>
      </c>
      <c r="X256" s="5" t="str">
        <f t="shared" si="190"/>
        <v>' Target point at a distance of 20 meters. ';</v>
      </c>
      <c r="Z256" s="3">
        <v>-12</v>
      </c>
      <c r="AA256" s="3">
        <v>12</v>
      </c>
      <c r="AB256" s="3">
        <v>8</v>
      </c>
    </row>
    <row r="257" spans="2:28" ht="13.35" customHeight="1" x14ac:dyDescent="0.3">
      <c r="B257" s="207"/>
      <c r="C257" s="67" t="str">
        <f>"DfLanePTrgtLine"&amp;LEFT(D257,2)</f>
        <v>DfLanePTrgtLineS3</v>
      </c>
      <c r="D257" s="55" t="s">
        <v>1219</v>
      </c>
      <c r="E257" s="74" t="s">
        <v>1224</v>
      </c>
      <c r="F257" s="10" t="s">
        <v>1776</v>
      </c>
      <c r="G257" s="28">
        <v>0.1</v>
      </c>
      <c r="H257" s="28">
        <v>0</v>
      </c>
      <c r="I257" s="28"/>
      <c r="J257" s="29">
        <v>-60</v>
      </c>
      <c r="K257" s="29">
        <v>60</v>
      </c>
      <c r="L257" s="30" t="s">
        <v>1788</v>
      </c>
      <c r="M257" s="2"/>
      <c r="N257" s="10" t="s">
        <v>19</v>
      </c>
      <c r="O257" s="2" t="str">
        <f t="shared" si="185"/>
        <v>'DfLanePTrgtLineS3',</v>
      </c>
      <c r="P257" s="2" t="str">
        <f t="shared" si="186"/>
        <v xml:space="preserve">           </v>
      </c>
      <c r="Q257" s="2" t="str">
        <f t="shared" si="155"/>
        <v>'single',</v>
      </c>
      <c r="R257" s="2" t="str">
        <f t="shared" si="158"/>
        <v>0,</v>
      </c>
      <c r="S257" s="2"/>
      <c r="T257" s="2" t="str">
        <f t="shared" si="187"/>
        <v>[-60, 60],</v>
      </c>
      <c r="U257" s="2" t="str">
        <f t="shared" si="188"/>
        <v xml:space="preserve">  </v>
      </c>
      <c r="V257" s="13" t="str">
        <f t="shared" si="189"/>
        <v>m,</v>
      </c>
      <c r="W257" s="2" t="str">
        <f t="shared" si="83"/>
        <v xml:space="preserve">     </v>
      </c>
      <c r="X257" s="5" t="str">
        <f t="shared" si="190"/>
        <v>' Target point at a distance of 40 meters. ';</v>
      </c>
      <c r="Z257" s="3">
        <v>-24</v>
      </c>
      <c r="AA257" s="3">
        <v>24</v>
      </c>
      <c r="AB257" s="3">
        <v>9</v>
      </c>
    </row>
    <row r="258" spans="2:28" ht="13.35" customHeight="1" x14ac:dyDescent="0.3">
      <c r="B258" s="207"/>
      <c r="C258" s="69" t="str">
        <f>"DfLanePTrgtLine"&amp;LEFT(D258,2)</f>
        <v>DfLanePTrgtLineS4</v>
      </c>
      <c r="D258" s="77" t="s">
        <v>1220</v>
      </c>
      <c r="E258" s="76" t="s">
        <v>1225</v>
      </c>
      <c r="F258" s="10" t="s">
        <v>1776</v>
      </c>
      <c r="G258" s="28">
        <v>0.1</v>
      </c>
      <c r="H258" s="28">
        <v>0</v>
      </c>
      <c r="I258" s="28"/>
      <c r="J258" s="29">
        <v>-80</v>
      </c>
      <c r="K258" s="29">
        <v>80</v>
      </c>
      <c r="L258" s="30" t="s">
        <v>1788</v>
      </c>
      <c r="M258" s="2"/>
      <c r="N258" s="10" t="s">
        <v>19</v>
      </c>
      <c r="O258" s="2" t="str">
        <f t="shared" si="185"/>
        <v>'DfLanePTrgtLineS4',</v>
      </c>
      <c r="P258" s="2" t="str">
        <f t="shared" si="186"/>
        <v xml:space="preserve">           </v>
      </c>
      <c r="Q258" s="2" t="str">
        <f t="shared" si="155"/>
        <v>'single',</v>
      </c>
      <c r="R258" s="2" t="str">
        <f t="shared" si="158"/>
        <v>0,</v>
      </c>
      <c r="S258" s="2"/>
      <c r="T258" s="2" t="str">
        <f t="shared" si="187"/>
        <v>[-80, 80],</v>
      </c>
      <c r="U258" s="2" t="str">
        <f t="shared" si="188"/>
        <v xml:space="preserve">  </v>
      </c>
      <c r="V258" s="13" t="str">
        <f t="shared" si="189"/>
        <v>m,</v>
      </c>
      <c r="W258" s="2" t="str">
        <f t="shared" si="83"/>
        <v xml:space="preserve">     </v>
      </c>
      <c r="X258" s="5" t="str">
        <f t="shared" si="190"/>
        <v>' Target point at a distance of 70 meters. ';</v>
      </c>
      <c r="Z258" s="3">
        <v>-96</v>
      </c>
      <c r="AA258" s="3">
        <v>96</v>
      </c>
      <c r="AB258" s="3">
        <v>11</v>
      </c>
    </row>
    <row r="259" spans="2:28" ht="13.35" customHeight="1" x14ac:dyDescent="0.3">
      <c r="B259" s="27"/>
      <c r="C259" s="12"/>
      <c r="D259" s="45"/>
      <c r="F259" s="1"/>
      <c r="G259" s="8"/>
      <c r="H259" s="8"/>
      <c r="I259" s="8"/>
      <c r="J259" s="34"/>
      <c r="K259" s="34"/>
      <c r="L259" s="25"/>
      <c r="M259" s="1"/>
      <c r="N259" s="1"/>
      <c r="O259" s="1" t="str">
        <f>"    %"&amp;B260</f>
        <v xml:space="preserve">    %Sign</v>
      </c>
      <c r="P259" s="1"/>
      <c r="Q259" s="2" t="str">
        <f t="shared" si="155"/>
        <v>'',</v>
      </c>
      <c r="R259" s="1"/>
      <c r="S259" s="1"/>
      <c r="T259" s="1"/>
      <c r="U259" s="1"/>
      <c r="V259" s="13"/>
      <c r="W259" s="1"/>
      <c r="X259" s="6"/>
      <c r="Y259" s="8"/>
      <c r="Z259" s="8"/>
      <c r="AA259" s="8"/>
      <c r="AB259" s="8">
        <v>518</v>
      </c>
    </row>
    <row r="260" spans="2:28" ht="13.35" customHeight="1" x14ac:dyDescent="0.3">
      <c r="B260" s="205" t="s">
        <v>1480</v>
      </c>
      <c r="C260" s="64" t="str">
        <f t="shared" ref="C260:C265" si="191">"DfSignPerc1"&amp;D260</f>
        <v>DfSignPerc1Obj_detect</v>
      </c>
      <c r="D260" s="65" t="s">
        <v>731</v>
      </c>
      <c r="E260" s="66" t="s">
        <v>757</v>
      </c>
      <c r="F260" s="10" t="s">
        <v>1775</v>
      </c>
      <c r="G260" s="28">
        <v>1</v>
      </c>
      <c r="H260" s="28">
        <v>0</v>
      </c>
      <c r="I260" s="28"/>
      <c r="J260" s="29">
        <v>0</v>
      </c>
      <c r="K260" s="29">
        <v>1</v>
      </c>
      <c r="L260" s="29" t="s">
        <v>1777</v>
      </c>
      <c r="M260" s="2"/>
      <c r="N260" s="10" t="s">
        <v>19</v>
      </c>
      <c r="O260" s="2" t="str">
        <f t="shared" ref="O260:O283" si="192">"'"&amp;C260&amp;"'"&amp;","</f>
        <v>'DfSignPerc1Obj_detect',</v>
      </c>
      <c r="P260" s="2" t="str">
        <f t="shared" si="186"/>
        <v xml:space="preserve">       </v>
      </c>
      <c r="Q260" s="2" t="str">
        <f t="shared" si="155"/>
        <v>'uint8',</v>
      </c>
      <c r="R260" s="2" t="str">
        <f t="shared" si="158"/>
        <v>0,</v>
      </c>
      <c r="S260" s="2"/>
      <c r="T260" s="2" t="str">
        <f t="shared" ref="T260:T283" si="193">"["&amp;J260&amp;", "&amp;LEFT(K260,7)&amp;"]"&amp;","</f>
        <v>[0, 1],</v>
      </c>
      <c r="U260" s="2" t="str">
        <f t="shared" si="188"/>
        <v xml:space="preserve">     </v>
      </c>
      <c r="V260" s="13" t="str">
        <f t="shared" ref="V260:V283" si="194">IF(L260="[]","''",(IF(L260="'-'","''",L260)))&amp;","</f>
        <v>-,</v>
      </c>
      <c r="W260" s="2" t="str">
        <f t="shared" si="83"/>
        <v xml:space="preserve">     </v>
      </c>
      <c r="X260" s="5" t="str">
        <f t="shared" ref="X260:X283" si="195">"'"&amp;IF(E260="[]","-"," "&amp;(CLEAN(E260))&amp;" ")&amp;"'"&amp;";"</f>
        <v>' Detect Sign flag ';</v>
      </c>
      <c r="Z260" s="3">
        <v>0</v>
      </c>
      <c r="AA260" s="3">
        <v>1</v>
      </c>
      <c r="AB260" s="3">
        <v>1</v>
      </c>
    </row>
    <row r="261" spans="2:28" ht="13.35" customHeight="1" x14ac:dyDescent="0.3">
      <c r="B261" s="205"/>
      <c r="C261" s="67" t="str">
        <f t="shared" si="191"/>
        <v>DfSignPerc1Sx</v>
      </c>
      <c r="D261" s="44" t="s">
        <v>709</v>
      </c>
      <c r="E261" s="68" t="s">
        <v>756</v>
      </c>
      <c r="F261" s="10" t="s">
        <v>1776</v>
      </c>
      <c r="G261" s="28">
        <v>1</v>
      </c>
      <c r="H261" s="28">
        <v>0</v>
      </c>
      <c r="I261" s="28"/>
      <c r="J261" s="29">
        <v>0</v>
      </c>
      <c r="K261" s="29">
        <v>102</v>
      </c>
      <c r="L261" s="30" t="s">
        <v>1788</v>
      </c>
      <c r="M261" s="2"/>
      <c r="N261" s="10" t="s">
        <v>19</v>
      </c>
      <c r="O261" s="2" t="str">
        <f t="shared" si="192"/>
        <v>'DfSignPerc1Sx',</v>
      </c>
      <c r="P261" s="2" t="str">
        <f t="shared" si="186"/>
        <v xml:space="preserve">               </v>
      </c>
      <c r="Q261" s="2" t="str">
        <f t="shared" si="155"/>
        <v>'single',</v>
      </c>
      <c r="R261" s="2" t="str">
        <f t="shared" si="158"/>
        <v>0,</v>
      </c>
      <c r="S261" s="2"/>
      <c r="T261" s="2" t="str">
        <f t="shared" si="193"/>
        <v>[0, 102],</v>
      </c>
      <c r="U261" s="2" t="str">
        <f t="shared" si="188"/>
        <v xml:space="preserve">   </v>
      </c>
      <c r="V261" s="13" t="str">
        <f t="shared" si="194"/>
        <v>m,</v>
      </c>
      <c r="W261" s="2" t="str">
        <f t="shared" si="83"/>
        <v xml:space="preserve">     </v>
      </c>
      <c r="X261" s="5" t="str">
        <f t="shared" si="195"/>
        <v>' Long distance ';</v>
      </c>
      <c r="Z261" s="3">
        <v>0</v>
      </c>
      <c r="AA261" s="3">
        <v>63</v>
      </c>
      <c r="AB261" s="3">
        <v>6</v>
      </c>
    </row>
    <row r="262" spans="2:28" ht="13.35" customHeight="1" x14ac:dyDescent="0.3">
      <c r="B262" s="205"/>
      <c r="C262" s="67" t="str">
        <f t="shared" si="191"/>
        <v>DfSignPerc1Sy</v>
      </c>
      <c r="D262" s="44" t="s">
        <v>710</v>
      </c>
      <c r="E262" s="68" t="s">
        <v>755</v>
      </c>
      <c r="F262" s="10" t="s">
        <v>1776</v>
      </c>
      <c r="G262" s="28">
        <v>1</v>
      </c>
      <c r="H262" s="28">
        <v>0</v>
      </c>
      <c r="I262" s="28"/>
      <c r="J262" s="29">
        <v>-31</v>
      </c>
      <c r="K262" s="29">
        <v>31</v>
      </c>
      <c r="L262" s="30" t="s">
        <v>1788</v>
      </c>
      <c r="M262" s="2"/>
      <c r="N262" s="10" t="s">
        <v>19</v>
      </c>
      <c r="O262" s="2" t="str">
        <f t="shared" si="192"/>
        <v>'DfSignPerc1Sy',</v>
      </c>
      <c r="P262" s="2" t="str">
        <f t="shared" si="186"/>
        <v xml:space="preserve">               </v>
      </c>
      <c r="Q262" s="2" t="str">
        <f t="shared" si="155"/>
        <v>'single',</v>
      </c>
      <c r="R262" s="2" t="str">
        <f t="shared" si="158"/>
        <v>0,</v>
      </c>
      <c r="S262" s="2"/>
      <c r="T262" s="2" t="str">
        <f t="shared" si="193"/>
        <v>[-31, 31],</v>
      </c>
      <c r="U262" s="2" t="str">
        <f t="shared" si="188"/>
        <v xml:space="preserve">  </v>
      </c>
      <c r="V262" s="13" t="str">
        <f t="shared" si="194"/>
        <v>m,</v>
      </c>
      <c r="W262" s="2" t="str">
        <f t="shared" si="83"/>
        <v xml:space="preserve">     </v>
      </c>
      <c r="X262" s="5" t="str">
        <f t="shared" si="195"/>
        <v>' Lat distande ';</v>
      </c>
      <c r="Z262" s="3">
        <v>-31</v>
      </c>
      <c r="AA262" s="3">
        <v>31</v>
      </c>
      <c r="AB262" s="3">
        <v>6</v>
      </c>
    </row>
    <row r="263" spans="2:28" ht="13.35" customHeight="1" x14ac:dyDescent="0.3">
      <c r="B263" s="205"/>
      <c r="C263" s="67" t="str">
        <f t="shared" si="191"/>
        <v>DfSignPerc1CurrSpeed</v>
      </c>
      <c r="D263" s="45" t="s">
        <v>730</v>
      </c>
      <c r="E263" s="68" t="s">
        <v>753</v>
      </c>
      <c r="F263" s="10" t="s">
        <v>1775</v>
      </c>
      <c r="G263" s="27">
        <v>5</v>
      </c>
      <c r="H263" s="27">
        <v>0</v>
      </c>
      <c r="I263" s="27"/>
      <c r="J263" s="29">
        <v>0</v>
      </c>
      <c r="K263" s="29">
        <v>170</v>
      </c>
      <c r="L263" s="29" t="s">
        <v>1777</v>
      </c>
      <c r="M263" s="2"/>
      <c r="N263" s="10" t="s">
        <v>19</v>
      </c>
      <c r="O263" s="2" t="str">
        <f t="shared" si="192"/>
        <v>'DfSignPerc1CurrSpeed',</v>
      </c>
      <c r="P263" s="2" t="str">
        <f t="shared" si="186"/>
        <v xml:space="preserve">        </v>
      </c>
      <c r="Q263" s="2" t="str">
        <f t="shared" si="155"/>
        <v>'uint8',</v>
      </c>
      <c r="R263" s="2" t="str">
        <f t="shared" si="158"/>
        <v>0,</v>
      </c>
      <c r="S263" s="2"/>
      <c r="T263" s="2" t="str">
        <f t="shared" si="193"/>
        <v>[0, 170],</v>
      </c>
      <c r="U263" s="2" t="str">
        <f t="shared" si="188"/>
        <v xml:space="preserve">   </v>
      </c>
      <c r="V263" s="13" t="str">
        <f t="shared" si="194"/>
        <v>-,</v>
      </c>
      <c r="W263" s="2" t="str">
        <f t="shared" si="83"/>
        <v xml:space="preserve">     </v>
      </c>
      <c r="X263" s="5" t="str">
        <f t="shared" si="195"/>
        <v>' Speed on Sign ';</v>
      </c>
      <c r="Z263" s="3">
        <v>0</v>
      </c>
      <c r="AA263" s="3">
        <v>155</v>
      </c>
      <c r="AB263" s="3">
        <v>5</v>
      </c>
    </row>
    <row r="264" spans="2:28" ht="13.35" customHeight="1" x14ac:dyDescent="0.3">
      <c r="B264" s="205"/>
      <c r="C264" s="67" t="str">
        <f t="shared" si="191"/>
        <v>DfSignPerc1Color</v>
      </c>
      <c r="D264" s="45" t="s">
        <v>727</v>
      </c>
      <c r="E264" s="68" t="s">
        <v>754</v>
      </c>
      <c r="F264" s="10" t="s">
        <v>1775</v>
      </c>
      <c r="G264" s="27">
        <v>1</v>
      </c>
      <c r="H264" s="27">
        <v>0</v>
      </c>
      <c r="I264" s="27"/>
      <c r="J264" s="29">
        <v>0</v>
      </c>
      <c r="K264" s="29">
        <v>3</v>
      </c>
      <c r="L264" s="29" t="s">
        <v>1777</v>
      </c>
      <c r="M264" s="2"/>
      <c r="N264" s="10" t="s">
        <v>19</v>
      </c>
      <c r="O264" s="2" t="str">
        <f t="shared" si="192"/>
        <v>'DfSignPerc1Color',</v>
      </c>
      <c r="P264" s="2" t="str">
        <f t="shared" si="186"/>
        <v xml:space="preserve">            </v>
      </c>
      <c r="Q264" s="2" t="str">
        <f t="shared" si="155"/>
        <v>'uint8',</v>
      </c>
      <c r="R264" s="2" t="str">
        <f t="shared" si="158"/>
        <v>0,</v>
      </c>
      <c r="S264" s="2"/>
      <c r="T264" s="2" t="str">
        <f t="shared" si="193"/>
        <v>[0, 3],</v>
      </c>
      <c r="U264" s="2" t="str">
        <f t="shared" si="188"/>
        <v xml:space="preserve">     </v>
      </c>
      <c r="V264" s="13" t="str">
        <f t="shared" si="194"/>
        <v>-,</v>
      </c>
      <c r="W264" s="2" t="str">
        <f t="shared" si="83"/>
        <v xml:space="preserve">     </v>
      </c>
      <c r="X264" s="5" t="str">
        <f t="shared" si="195"/>
        <v>' Color of Sign. 0-undefine 1-white 2-yellow ';</v>
      </c>
      <c r="Z264" s="3">
        <v>0</v>
      </c>
      <c r="AA264" s="3">
        <v>2</v>
      </c>
      <c r="AB264" s="3">
        <v>2</v>
      </c>
    </row>
    <row r="265" spans="2:28" s="8" customFormat="1" ht="13.35" customHeight="1" x14ac:dyDescent="0.3">
      <c r="B265" s="205"/>
      <c r="C265" s="69" t="str">
        <f t="shared" si="191"/>
        <v>DfSignPerc1Type</v>
      </c>
      <c r="D265" s="70" t="s">
        <v>728</v>
      </c>
      <c r="E265" s="78" t="s">
        <v>3125</v>
      </c>
      <c r="F265" s="10" t="s">
        <v>1775</v>
      </c>
      <c r="G265" s="28">
        <v>1</v>
      </c>
      <c r="H265" s="28">
        <v>0</v>
      </c>
      <c r="I265" s="28"/>
      <c r="J265" s="29">
        <v>0</v>
      </c>
      <c r="K265" s="29">
        <v>15</v>
      </c>
      <c r="L265" s="29" t="s">
        <v>1777</v>
      </c>
      <c r="M265" s="2"/>
      <c r="N265" s="10" t="s">
        <v>19</v>
      </c>
      <c r="O265" s="2" t="str">
        <f t="shared" si="192"/>
        <v>'DfSignPerc1Type',</v>
      </c>
      <c r="P265" s="2" t="str">
        <f t="shared" si="186"/>
        <v xml:space="preserve">             </v>
      </c>
      <c r="Q265" s="2" t="str">
        <f t="shared" si="155"/>
        <v>'uint8',</v>
      </c>
      <c r="R265" s="2" t="str">
        <f t="shared" si="158"/>
        <v>0,</v>
      </c>
      <c r="S265" s="2"/>
      <c r="T265" s="2" t="str">
        <f t="shared" si="193"/>
        <v>[0, 15],</v>
      </c>
      <c r="U265" s="2" t="str">
        <f t="shared" si="188"/>
        <v xml:space="preserve">    </v>
      </c>
      <c r="V265" s="13" t="str">
        <f t="shared" si="194"/>
        <v>-,</v>
      </c>
      <c r="W265" s="2" t="str">
        <f t="shared" si="83"/>
        <v xml:space="preserve">     </v>
      </c>
      <c r="X265" s="5" t="str">
        <f t="shared" si="195"/>
        <v>' 0-Trash 1-SpLim 2-Cancel_SPlim 3-Cancel_All 4-Crosswalk_Far 5-Crosswalk_Near 6-Speed_bump_Far 7-Speed_bump_Near 8-Main_Road 9-Second_Road 10-Stop 11-Overtake_Taboo 12-Cancel_Overtake_Taboo 13 - NoEntry ';</v>
      </c>
      <c r="Y265" s="3"/>
      <c r="Z265" s="3">
        <v>0</v>
      </c>
      <c r="AA265" s="3">
        <v>7</v>
      </c>
      <c r="AB265" s="3">
        <v>3</v>
      </c>
    </row>
    <row r="266" spans="2:28" ht="13.35" customHeight="1" x14ac:dyDescent="0.3">
      <c r="B266" s="205"/>
      <c r="C266" s="64" t="str">
        <f t="shared" ref="C266:C271" si="196">"DfSignPerc2"&amp;D266</f>
        <v>DfSignPerc2Obj_detect</v>
      </c>
      <c r="D266" s="65" t="s">
        <v>731</v>
      </c>
      <c r="E266" s="66" t="s">
        <v>757</v>
      </c>
      <c r="F266" s="10" t="s">
        <v>1775</v>
      </c>
      <c r="G266" s="28">
        <v>1</v>
      </c>
      <c r="H266" s="28">
        <v>0</v>
      </c>
      <c r="I266" s="28"/>
      <c r="J266" s="29">
        <v>0</v>
      </c>
      <c r="K266" s="29">
        <v>1</v>
      </c>
      <c r="L266" s="29" t="s">
        <v>1777</v>
      </c>
      <c r="M266" s="2"/>
      <c r="N266" s="10" t="s">
        <v>19</v>
      </c>
      <c r="O266" s="2" t="str">
        <f t="shared" si="192"/>
        <v>'DfSignPerc2Obj_detect',</v>
      </c>
      <c r="P266" s="2" t="str">
        <f t="shared" si="186"/>
        <v xml:space="preserve">       </v>
      </c>
      <c r="Q266" s="2" t="str">
        <f t="shared" si="155"/>
        <v>'uint8',</v>
      </c>
      <c r="R266" s="2" t="str">
        <f t="shared" si="158"/>
        <v>0,</v>
      </c>
      <c r="S266" s="2"/>
      <c r="T266" s="2" t="str">
        <f t="shared" si="193"/>
        <v>[0, 1],</v>
      </c>
      <c r="U266" s="2" t="str">
        <f t="shared" si="188"/>
        <v xml:space="preserve">     </v>
      </c>
      <c r="V266" s="13" t="str">
        <f t="shared" si="194"/>
        <v>-,</v>
      </c>
      <c r="W266" s="2" t="str">
        <f t="shared" si="83"/>
        <v xml:space="preserve">     </v>
      </c>
      <c r="X266" s="5" t="str">
        <f t="shared" si="195"/>
        <v>' Detect Sign flag ';</v>
      </c>
      <c r="Z266" s="3">
        <v>0</v>
      </c>
      <c r="AA266" s="3">
        <v>1</v>
      </c>
      <c r="AB266" s="3">
        <v>1</v>
      </c>
    </row>
    <row r="267" spans="2:28" ht="13.35" customHeight="1" x14ac:dyDescent="0.3">
      <c r="B267" s="205"/>
      <c r="C267" s="67" t="str">
        <f t="shared" si="196"/>
        <v>DfSignPerc2Sx</v>
      </c>
      <c r="D267" s="44" t="s">
        <v>709</v>
      </c>
      <c r="E267" s="68" t="s">
        <v>756</v>
      </c>
      <c r="F267" s="10" t="s">
        <v>1776</v>
      </c>
      <c r="G267" s="28">
        <v>1</v>
      </c>
      <c r="H267" s="28">
        <v>0</v>
      </c>
      <c r="I267" s="28"/>
      <c r="J267" s="29">
        <v>0</v>
      </c>
      <c r="K267" s="29">
        <v>102</v>
      </c>
      <c r="L267" s="30" t="s">
        <v>1788</v>
      </c>
      <c r="M267" s="2"/>
      <c r="N267" s="10" t="s">
        <v>19</v>
      </c>
      <c r="O267" s="2" t="str">
        <f t="shared" si="192"/>
        <v>'DfSignPerc2Sx',</v>
      </c>
      <c r="P267" s="2" t="str">
        <f t="shared" si="186"/>
        <v xml:space="preserve">               </v>
      </c>
      <c r="Q267" s="2" t="str">
        <f t="shared" si="155"/>
        <v>'single',</v>
      </c>
      <c r="R267" s="2" t="str">
        <f t="shared" si="158"/>
        <v>0,</v>
      </c>
      <c r="S267" s="2"/>
      <c r="T267" s="2" t="str">
        <f t="shared" si="193"/>
        <v>[0, 102],</v>
      </c>
      <c r="U267" s="2" t="str">
        <f t="shared" si="188"/>
        <v xml:space="preserve">   </v>
      </c>
      <c r="V267" s="13" t="str">
        <f t="shared" si="194"/>
        <v>m,</v>
      </c>
      <c r="W267" s="2" t="str">
        <f t="shared" si="83"/>
        <v xml:space="preserve">     </v>
      </c>
      <c r="X267" s="5" t="str">
        <f t="shared" si="195"/>
        <v>' Long distance ';</v>
      </c>
      <c r="Z267" s="3">
        <v>0</v>
      </c>
      <c r="AA267" s="3">
        <v>63</v>
      </c>
      <c r="AB267" s="3">
        <v>6</v>
      </c>
    </row>
    <row r="268" spans="2:28" ht="13.35" customHeight="1" x14ac:dyDescent="0.3">
      <c r="B268" s="205"/>
      <c r="C268" s="67" t="str">
        <f t="shared" si="196"/>
        <v>DfSignPerc2Sy</v>
      </c>
      <c r="D268" s="44" t="s">
        <v>710</v>
      </c>
      <c r="E268" s="68" t="s">
        <v>755</v>
      </c>
      <c r="F268" s="10" t="s">
        <v>1776</v>
      </c>
      <c r="G268" s="28">
        <v>1</v>
      </c>
      <c r="H268" s="28">
        <v>0</v>
      </c>
      <c r="I268" s="28"/>
      <c r="J268" s="29">
        <v>-51</v>
      </c>
      <c r="K268" s="29">
        <v>51</v>
      </c>
      <c r="L268" s="30" t="s">
        <v>1788</v>
      </c>
      <c r="M268" s="2"/>
      <c r="N268" s="10" t="s">
        <v>19</v>
      </c>
      <c r="O268" s="2" t="str">
        <f t="shared" si="192"/>
        <v>'DfSignPerc2Sy',</v>
      </c>
      <c r="P268" s="2" t="str">
        <f t="shared" si="186"/>
        <v xml:space="preserve">               </v>
      </c>
      <c r="Q268" s="2" t="str">
        <f t="shared" si="155"/>
        <v>'single',</v>
      </c>
      <c r="R268" s="2" t="str">
        <f t="shared" si="158"/>
        <v>0,</v>
      </c>
      <c r="S268" s="2"/>
      <c r="T268" s="2" t="str">
        <f t="shared" si="193"/>
        <v>[-51, 51],</v>
      </c>
      <c r="U268" s="2" t="str">
        <f t="shared" si="188"/>
        <v xml:space="preserve">  </v>
      </c>
      <c r="V268" s="13" t="str">
        <f t="shared" si="194"/>
        <v>m,</v>
      </c>
      <c r="W268" s="2" t="str">
        <f t="shared" ref="W268:W285" si="197">REPT(" ", (7-LEN(V268)))</f>
        <v xml:space="preserve">     </v>
      </c>
      <c r="X268" s="5" t="str">
        <f t="shared" si="195"/>
        <v>' Lat distande ';</v>
      </c>
      <c r="Z268" s="3">
        <v>-31</v>
      </c>
      <c r="AA268" s="3">
        <v>31</v>
      </c>
      <c r="AB268" s="3">
        <v>6</v>
      </c>
    </row>
    <row r="269" spans="2:28" ht="13.35" customHeight="1" x14ac:dyDescent="0.3">
      <c r="B269" s="205"/>
      <c r="C269" s="67" t="str">
        <f t="shared" si="196"/>
        <v>DfSignPerc2CurrSpeed</v>
      </c>
      <c r="D269" s="45" t="s">
        <v>730</v>
      </c>
      <c r="E269" s="68" t="s">
        <v>753</v>
      </c>
      <c r="F269" s="10" t="s">
        <v>1775</v>
      </c>
      <c r="G269" s="27">
        <v>5</v>
      </c>
      <c r="H269" s="27">
        <v>0</v>
      </c>
      <c r="I269" s="27"/>
      <c r="J269" s="29">
        <v>0</v>
      </c>
      <c r="K269" s="29">
        <v>170</v>
      </c>
      <c r="L269" s="29" t="s">
        <v>1777</v>
      </c>
      <c r="M269" s="2"/>
      <c r="N269" s="10" t="s">
        <v>19</v>
      </c>
      <c r="O269" s="2" t="str">
        <f t="shared" si="192"/>
        <v>'DfSignPerc2CurrSpeed',</v>
      </c>
      <c r="P269" s="2" t="str">
        <f t="shared" si="186"/>
        <v xml:space="preserve">        </v>
      </c>
      <c r="Q269" s="2" t="str">
        <f t="shared" si="155"/>
        <v>'uint8',</v>
      </c>
      <c r="R269" s="2" t="str">
        <f t="shared" si="158"/>
        <v>0,</v>
      </c>
      <c r="S269" s="2"/>
      <c r="T269" s="2" t="str">
        <f t="shared" si="193"/>
        <v>[0, 170],</v>
      </c>
      <c r="U269" s="2" t="str">
        <f t="shared" si="188"/>
        <v xml:space="preserve">   </v>
      </c>
      <c r="V269" s="13" t="str">
        <f t="shared" si="194"/>
        <v>-,</v>
      </c>
      <c r="W269" s="2" t="str">
        <f t="shared" si="197"/>
        <v xml:space="preserve">     </v>
      </c>
      <c r="X269" s="5" t="str">
        <f t="shared" si="195"/>
        <v>' Speed on Sign ';</v>
      </c>
      <c r="Z269" s="3">
        <v>0</v>
      </c>
      <c r="AA269" s="3">
        <v>155</v>
      </c>
      <c r="AB269" s="3">
        <v>5</v>
      </c>
    </row>
    <row r="270" spans="2:28" ht="13.35" customHeight="1" x14ac:dyDescent="0.3">
      <c r="B270" s="205"/>
      <c r="C270" s="67" t="str">
        <f t="shared" si="196"/>
        <v>DfSignPerc2Color</v>
      </c>
      <c r="D270" s="45" t="s">
        <v>727</v>
      </c>
      <c r="E270" s="68" t="s">
        <v>754</v>
      </c>
      <c r="F270" s="10" t="s">
        <v>1775</v>
      </c>
      <c r="G270" s="27">
        <v>1</v>
      </c>
      <c r="H270" s="27">
        <v>0</v>
      </c>
      <c r="I270" s="27"/>
      <c r="J270" s="29">
        <v>0</v>
      </c>
      <c r="K270" s="29">
        <v>3</v>
      </c>
      <c r="L270" s="29" t="s">
        <v>1777</v>
      </c>
      <c r="M270" s="2"/>
      <c r="N270" s="10" t="s">
        <v>19</v>
      </c>
      <c r="O270" s="2" t="str">
        <f t="shared" si="192"/>
        <v>'DfSignPerc2Color',</v>
      </c>
      <c r="P270" s="2" t="str">
        <f t="shared" si="186"/>
        <v xml:space="preserve">            </v>
      </c>
      <c r="Q270" s="2" t="str">
        <f t="shared" si="155"/>
        <v>'uint8',</v>
      </c>
      <c r="R270" s="2" t="str">
        <f t="shared" si="158"/>
        <v>0,</v>
      </c>
      <c r="S270" s="2"/>
      <c r="T270" s="2" t="str">
        <f t="shared" si="193"/>
        <v>[0, 3],</v>
      </c>
      <c r="U270" s="2" t="str">
        <f t="shared" si="188"/>
        <v xml:space="preserve">     </v>
      </c>
      <c r="V270" s="13" t="str">
        <f t="shared" si="194"/>
        <v>-,</v>
      </c>
      <c r="W270" s="2" t="str">
        <f t="shared" si="197"/>
        <v xml:space="preserve">     </v>
      </c>
      <c r="X270" s="5" t="str">
        <f t="shared" si="195"/>
        <v>' Color of Sign. 0-undefine 1-white 2-yellow ';</v>
      </c>
      <c r="Z270" s="3">
        <v>0</v>
      </c>
      <c r="AA270" s="3">
        <v>2</v>
      </c>
      <c r="AB270" s="3">
        <v>2</v>
      </c>
    </row>
    <row r="271" spans="2:28" ht="13.35" customHeight="1" x14ac:dyDescent="0.3">
      <c r="B271" s="205"/>
      <c r="C271" s="69" t="str">
        <f t="shared" si="196"/>
        <v>DfSignPerc2Type</v>
      </c>
      <c r="D271" s="70" t="s">
        <v>728</v>
      </c>
      <c r="E271" s="78" t="s">
        <v>3125</v>
      </c>
      <c r="F271" s="10" t="s">
        <v>1775</v>
      </c>
      <c r="G271" s="28">
        <v>1</v>
      </c>
      <c r="H271" s="28">
        <v>0</v>
      </c>
      <c r="I271" s="28"/>
      <c r="J271" s="29">
        <v>0</v>
      </c>
      <c r="K271" s="29">
        <v>15</v>
      </c>
      <c r="L271" s="29" t="s">
        <v>1777</v>
      </c>
      <c r="M271" s="2"/>
      <c r="N271" s="10" t="s">
        <v>19</v>
      </c>
      <c r="O271" s="2" t="str">
        <f t="shared" si="192"/>
        <v>'DfSignPerc2Type',</v>
      </c>
      <c r="P271" s="2" t="str">
        <f t="shared" si="186"/>
        <v xml:space="preserve">             </v>
      </c>
      <c r="Q271" s="2" t="str">
        <f t="shared" si="155"/>
        <v>'uint8',</v>
      </c>
      <c r="R271" s="2" t="str">
        <f t="shared" si="158"/>
        <v>0,</v>
      </c>
      <c r="S271" s="2"/>
      <c r="T271" s="2" t="str">
        <f t="shared" si="193"/>
        <v>[0, 15],</v>
      </c>
      <c r="U271" s="2" t="str">
        <f t="shared" si="188"/>
        <v xml:space="preserve">    </v>
      </c>
      <c r="V271" s="13" t="str">
        <f t="shared" si="194"/>
        <v>-,</v>
      </c>
      <c r="W271" s="2" t="str">
        <f t="shared" si="197"/>
        <v xml:space="preserve">     </v>
      </c>
      <c r="X271" s="5" t="str">
        <f t="shared" si="195"/>
        <v>' 0-Trash 1-SpLim 2-Cancel_SPlim 3-Cancel_All 4-Crosswalk_Far 5-Crosswalk_Near 6-Speed_bump_Far 7-Speed_bump_Near 8-Main_Road 9-Second_Road 10-Stop 11-Overtake_Taboo 12-Cancel_Overtake_Taboo 13 - NoEntry ';</v>
      </c>
      <c r="Z271" s="3">
        <v>0</v>
      </c>
      <c r="AA271" s="3">
        <v>7</v>
      </c>
      <c r="AB271" s="3">
        <v>3</v>
      </c>
    </row>
    <row r="272" spans="2:28" ht="13.35" customHeight="1" x14ac:dyDescent="0.3">
      <c r="B272" s="205"/>
      <c r="C272" s="64" t="str">
        <f t="shared" ref="C272:C277" si="198">"DfSignPerc3"&amp;D272</f>
        <v>DfSignPerc3Obj_detect</v>
      </c>
      <c r="D272" s="65" t="s">
        <v>731</v>
      </c>
      <c r="E272" s="66" t="s">
        <v>757</v>
      </c>
      <c r="F272" s="10" t="s">
        <v>1775</v>
      </c>
      <c r="G272" s="28">
        <v>1</v>
      </c>
      <c r="H272" s="28">
        <v>0</v>
      </c>
      <c r="I272" s="28"/>
      <c r="J272" s="29">
        <v>0</v>
      </c>
      <c r="K272" s="29">
        <v>1</v>
      </c>
      <c r="L272" s="29" t="s">
        <v>1777</v>
      </c>
      <c r="M272" s="2"/>
      <c r="N272" s="10" t="s">
        <v>19</v>
      </c>
      <c r="O272" s="2" t="str">
        <f t="shared" si="192"/>
        <v>'DfSignPerc3Obj_detect',</v>
      </c>
      <c r="P272" s="2" t="str">
        <f t="shared" si="186"/>
        <v xml:space="preserve">       </v>
      </c>
      <c r="Q272" s="2" t="str">
        <f t="shared" si="155"/>
        <v>'uint8',</v>
      </c>
      <c r="R272" s="2" t="str">
        <f t="shared" si="158"/>
        <v>0,</v>
      </c>
      <c r="S272" s="2"/>
      <c r="T272" s="2" t="str">
        <f t="shared" si="193"/>
        <v>[0, 1],</v>
      </c>
      <c r="U272" s="2" t="str">
        <f t="shared" si="188"/>
        <v xml:space="preserve">     </v>
      </c>
      <c r="V272" s="13" t="str">
        <f t="shared" si="194"/>
        <v>-,</v>
      </c>
      <c r="W272" s="2" t="str">
        <f t="shared" si="197"/>
        <v xml:space="preserve">     </v>
      </c>
      <c r="X272" s="5" t="str">
        <f t="shared" si="195"/>
        <v>' Detect Sign flag ';</v>
      </c>
      <c r="Z272" s="3">
        <v>0</v>
      </c>
      <c r="AA272" s="3">
        <v>1</v>
      </c>
      <c r="AB272" s="3">
        <v>1</v>
      </c>
    </row>
    <row r="273" spans="2:28" ht="13.35" customHeight="1" x14ac:dyDescent="0.3">
      <c r="B273" s="205"/>
      <c r="C273" s="67" t="str">
        <f t="shared" si="198"/>
        <v>DfSignPerc3Sx</v>
      </c>
      <c r="D273" s="44" t="s">
        <v>709</v>
      </c>
      <c r="E273" s="68" t="s">
        <v>756</v>
      </c>
      <c r="F273" s="10" t="s">
        <v>1776</v>
      </c>
      <c r="G273" s="28">
        <v>1</v>
      </c>
      <c r="H273" s="28">
        <v>0</v>
      </c>
      <c r="I273" s="28"/>
      <c r="J273" s="29">
        <v>0</v>
      </c>
      <c r="K273" s="29">
        <v>102</v>
      </c>
      <c r="L273" s="30" t="s">
        <v>1788</v>
      </c>
      <c r="M273" s="2"/>
      <c r="N273" s="10" t="s">
        <v>19</v>
      </c>
      <c r="O273" s="2" t="str">
        <f t="shared" si="192"/>
        <v>'DfSignPerc3Sx',</v>
      </c>
      <c r="P273" s="2" t="str">
        <f t="shared" si="186"/>
        <v xml:space="preserve">               </v>
      </c>
      <c r="Q273" s="2" t="str">
        <f t="shared" ref="Q273:Q294" si="199">"'"&amp;F273&amp;"',"</f>
        <v>'single',</v>
      </c>
      <c r="R273" s="2" t="str">
        <f t="shared" si="158"/>
        <v>0,</v>
      </c>
      <c r="S273" s="2"/>
      <c r="T273" s="2" t="str">
        <f t="shared" si="193"/>
        <v>[0, 102],</v>
      </c>
      <c r="U273" s="2" t="str">
        <f t="shared" si="188"/>
        <v xml:space="preserve">   </v>
      </c>
      <c r="V273" s="13" t="str">
        <f t="shared" si="194"/>
        <v>m,</v>
      </c>
      <c r="W273" s="2" t="str">
        <f t="shared" si="197"/>
        <v xml:space="preserve">     </v>
      </c>
      <c r="X273" s="5" t="str">
        <f t="shared" si="195"/>
        <v>' Long distance ';</v>
      </c>
      <c r="Z273" s="3">
        <v>0</v>
      </c>
      <c r="AA273" s="3">
        <v>63</v>
      </c>
      <c r="AB273" s="3">
        <v>6</v>
      </c>
    </row>
    <row r="274" spans="2:28" ht="13.35" customHeight="1" x14ac:dyDescent="0.3">
      <c r="B274" s="205"/>
      <c r="C274" s="67" t="str">
        <f t="shared" si="198"/>
        <v>DfSignPerc3Sy</v>
      </c>
      <c r="D274" s="44" t="s">
        <v>710</v>
      </c>
      <c r="E274" s="68" t="s">
        <v>755</v>
      </c>
      <c r="F274" s="10" t="s">
        <v>1776</v>
      </c>
      <c r="G274" s="28">
        <v>1</v>
      </c>
      <c r="H274" s="28">
        <v>0</v>
      </c>
      <c r="I274" s="28"/>
      <c r="J274" s="29">
        <v>-51</v>
      </c>
      <c r="K274" s="29">
        <v>51</v>
      </c>
      <c r="L274" s="30" t="s">
        <v>1788</v>
      </c>
      <c r="M274" s="2"/>
      <c r="N274" s="10" t="s">
        <v>19</v>
      </c>
      <c r="O274" s="2" t="str">
        <f t="shared" si="192"/>
        <v>'DfSignPerc3Sy',</v>
      </c>
      <c r="P274" s="2" t="str">
        <f t="shared" si="186"/>
        <v xml:space="preserve">               </v>
      </c>
      <c r="Q274" s="2" t="str">
        <f t="shared" si="199"/>
        <v>'single',</v>
      </c>
      <c r="R274" s="2" t="str">
        <f t="shared" si="158"/>
        <v>0,</v>
      </c>
      <c r="S274" s="2"/>
      <c r="T274" s="2" t="str">
        <f t="shared" si="193"/>
        <v>[-51, 51],</v>
      </c>
      <c r="U274" s="2" t="str">
        <f t="shared" si="188"/>
        <v xml:space="preserve">  </v>
      </c>
      <c r="V274" s="13" t="str">
        <f t="shared" si="194"/>
        <v>m,</v>
      </c>
      <c r="W274" s="2" t="str">
        <f t="shared" si="197"/>
        <v xml:space="preserve">     </v>
      </c>
      <c r="X274" s="5" t="str">
        <f t="shared" si="195"/>
        <v>' Lat distande ';</v>
      </c>
      <c r="Z274" s="3">
        <v>-31</v>
      </c>
      <c r="AA274" s="3">
        <v>31</v>
      </c>
      <c r="AB274" s="3">
        <v>6</v>
      </c>
    </row>
    <row r="275" spans="2:28" ht="13.35" customHeight="1" x14ac:dyDescent="0.3">
      <c r="B275" s="205"/>
      <c r="C275" s="67" t="str">
        <f t="shared" si="198"/>
        <v>DfSignPerc3CurrSpeed</v>
      </c>
      <c r="D275" s="45" t="s">
        <v>730</v>
      </c>
      <c r="E275" s="68" t="s">
        <v>753</v>
      </c>
      <c r="F275" s="10" t="s">
        <v>1775</v>
      </c>
      <c r="G275" s="27">
        <v>5</v>
      </c>
      <c r="H275" s="27">
        <v>0</v>
      </c>
      <c r="I275" s="27"/>
      <c r="J275" s="29">
        <v>0</v>
      </c>
      <c r="K275" s="29">
        <v>170</v>
      </c>
      <c r="L275" s="29" t="s">
        <v>1777</v>
      </c>
      <c r="M275" s="2"/>
      <c r="N275" s="10" t="s">
        <v>19</v>
      </c>
      <c r="O275" s="2" t="str">
        <f t="shared" si="192"/>
        <v>'DfSignPerc3CurrSpeed',</v>
      </c>
      <c r="P275" s="2" t="str">
        <f t="shared" si="186"/>
        <v xml:space="preserve">        </v>
      </c>
      <c r="Q275" s="2" t="str">
        <f t="shared" si="199"/>
        <v>'uint8',</v>
      </c>
      <c r="R275" s="2" t="str">
        <f t="shared" si="158"/>
        <v>0,</v>
      </c>
      <c r="S275" s="2"/>
      <c r="T275" s="2" t="str">
        <f t="shared" si="193"/>
        <v>[0, 170],</v>
      </c>
      <c r="U275" s="2" t="str">
        <f t="shared" si="188"/>
        <v xml:space="preserve">   </v>
      </c>
      <c r="V275" s="13" t="str">
        <f t="shared" si="194"/>
        <v>-,</v>
      </c>
      <c r="W275" s="2" t="str">
        <f t="shared" si="197"/>
        <v xml:space="preserve">     </v>
      </c>
      <c r="X275" s="5" t="str">
        <f t="shared" si="195"/>
        <v>' Speed on Sign ';</v>
      </c>
      <c r="Z275" s="3">
        <v>0</v>
      </c>
      <c r="AA275" s="3">
        <v>155</v>
      </c>
      <c r="AB275" s="3">
        <v>5</v>
      </c>
    </row>
    <row r="276" spans="2:28" ht="13.35" customHeight="1" x14ac:dyDescent="0.3">
      <c r="B276" s="205"/>
      <c r="C276" s="67" t="str">
        <f t="shared" si="198"/>
        <v>DfSignPerc3Color</v>
      </c>
      <c r="D276" s="45" t="s">
        <v>727</v>
      </c>
      <c r="E276" s="68" t="s">
        <v>754</v>
      </c>
      <c r="F276" s="10" t="s">
        <v>1775</v>
      </c>
      <c r="G276" s="27">
        <v>1</v>
      </c>
      <c r="H276" s="27">
        <v>0</v>
      </c>
      <c r="I276" s="27"/>
      <c r="J276" s="29">
        <v>0</v>
      </c>
      <c r="K276" s="29">
        <v>3</v>
      </c>
      <c r="L276" s="29" t="s">
        <v>1777</v>
      </c>
      <c r="M276" s="2"/>
      <c r="N276" s="10" t="s">
        <v>19</v>
      </c>
      <c r="O276" s="2" t="str">
        <f t="shared" si="192"/>
        <v>'DfSignPerc3Color',</v>
      </c>
      <c r="P276" s="2" t="str">
        <f t="shared" si="186"/>
        <v xml:space="preserve">            </v>
      </c>
      <c r="Q276" s="2" t="str">
        <f t="shared" si="199"/>
        <v>'uint8',</v>
      </c>
      <c r="R276" s="2" t="str">
        <f t="shared" si="158"/>
        <v>0,</v>
      </c>
      <c r="S276" s="2"/>
      <c r="T276" s="2" t="str">
        <f t="shared" si="193"/>
        <v>[0, 3],</v>
      </c>
      <c r="U276" s="2" t="str">
        <f t="shared" si="188"/>
        <v xml:space="preserve">     </v>
      </c>
      <c r="V276" s="13" t="str">
        <f t="shared" si="194"/>
        <v>-,</v>
      </c>
      <c r="W276" s="2" t="str">
        <f t="shared" si="197"/>
        <v xml:space="preserve">     </v>
      </c>
      <c r="X276" s="5" t="str">
        <f t="shared" si="195"/>
        <v>' Color of Sign. 0-undefine 1-white 2-yellow ';</v>
      </c>
      <c r="Z276" s="3">
        <v>0</v>
      </c>
      <c r="AA276" s="3">
        <v>2</v>
      </c>
      <c r="AB276" s="3">
        <v>2</v>
      </c>
    </row>
    <row r="277" spans="2:28" ht="13.35" customHeight="1" x14ac:dyDescent="0.3">
      <c r="B277" s="205"/>
      <c r="C277" s="69" t="str">
        <f t="shared" si="198"/>
        <v>DfSignPerc3Type</v>
      </c>
      <c r="D277" s="70" t="s">
        <v>728</v>
      </c>
      <c r="E277" s="78" t="s">
        <v>3125</v>
      </c>
      <c r="F277" s="10" t="s">
        <v>1775</v>
      </c>
      <c r="G277" s="28">
        <v>1</v>
      </c>
      <c r="H277" s="28">
        <v>0</v>
      </c>
      <c r="I277" s="28"/>
      <c r="J277" s="29">
        <v>0</v>
      </c>
      <c r="K277" s="29">
        <v>15</v>
      </c>
      <c r="L277" s="29" t="s">
        <v>1777</v>
      </c>
      <c r="M277" s="2"/>
      <c r="N277" s="10" t="s">
        <v>19</v>
      </c>
      <c r="O277" s="2" t="str">
        <f t="shared" si="192"/>
        <v>'DfSignPerc3Type',</v>
      </c>
      <c r="P277" s="2" t="str">
        <f t="shared" si="186"/>
        <v xml:space="preserve">             </v>
      </c>
      <c r="Q277" s="2" t="str">
        <f t="shared" si="199"/>
        <v>'uint8',</v>
      </c>
      <c r="R277" s="2" t="str">
        <f t="shared" si="158"/>
        <v>0,</v>
      </c>
      <c r="S277" s="2"/>
      <c r="T277" s="2" t="str">
        <f t="shared" si="193"/>
        <v>[0, 15],</v>
      </c>
      <c r="U277" s="2" t="str">
        <f t="shared" si="188"/>
        <v xml:space="preserve">    </v>
      </c>
      <c r="V277" s="13" t="str">
        <f t="shared" si="194"/>
        <v>-,</v>
      </c>
      <c r="W277" s="2" t="str">
        <f t="shared" si="197"/>
        <v xml:space="preserve">     </v>
      </c>
      <c r="X277" s="5" t="str">
        <f t="shared" si="195"/>
        <v>' 0-Trash 1-SpLim 2-Cancel_SPlim 3-Cancel_All 4-Crosswalk_Far 5-Crosswalk_Near 6-Speed_bump_Far 7-Speed_bump_Near 8-Main_Road 9-Second_Road 10-Stop 11-Overtake_Taboo 12-Cancel_Overtake_Taboo 13 - NoEntry ';</v>
      </c>
      <c r="Z277" s="3">
        <v>0</v>
      </c>
      <c r="AA277" s="3">
        <v>7</v>
      </c>
      <c r="AB277" s="3">
        <v>3</v>
      </c>
    </row>
    <row r="278" spans="2:28" ht="13.35" customHeight="1" x14ac:dyDescent="0.3">
      <c r="B278" s="205"/>
      <c r="C278" s="64" t="str">
        <f t="shared" ref="C278:C283" si="200">"DfSignPerc4"&amp;D278</f>
        <v>DfSignPerc4Obj_detect</v>
      </c>
      <c r="D278" s="65" t="s">
        <v>731</v>
      </c>
      <c r="E278" s="66" t="s">
        <v>757</v>
      </c>
      <c r="F278" s="10" t="s">
        <v>1775</v>
      </c>
      <c r="G278" s="28">
        <v>1</v>
      </c>
      <c r="H278" s="28">
        <v>0</v>
      </c>
      <c r="I278" s="28"/>
      <c r="J278" s="29">
        <v>0</v>
      </c>
      <c r="K278" s="29">
        <v>1</v>
      </c>
      <c r="L278" s="29" t="s">
        <v>1777</v>
      </c>
      <c r="M278" s="2"/>
      <c r="N278" s="10" t="s">
        <v>19</v>
      </c>
      <c r="O278" s="2" t="str">
        <f t="shared" si="192"/>
        <v>'DfSignPerc4Obj_detect',</v>
      </c>
      <c r="P278" s="2" t="str">
        <f t="shared" si="186"/>
        <v xml:space="preserve">       </v>
      </c>
      <c r="Q278" s="2" t="str">
        <f t="shared" si="199"/>
        <v>'uint8',</v>
      </c>
      <c r="R278" s="2" t="str">
        <f t="shared" si="158"/>
        <v>0,</v>
      </c>
      <c r="S278" s="2"/>
      <c r="T278" s="2" t="str">
        <f t="shared" si="193"/>
        <v>[0, 1],</v>
      </c>
      <c r="U278" s="2" t="str">
        <f t="shared" si="188"/>
        <v xml:space="preserve">     </v>
      </c>
      <c r="V278" s="13" t="str">
        <f t="shared" si="194"/>
        <v>-,</v>
      </c>
      <c r="W278" s="2" t="str">
        <f t="shared" si="197"/>
        <v xml:space="preserve">     </v>
      </c>
      <c r="X278" s="5" t="str">
        <f t="shared" si="195"/>
        <v>' Detect Sign flag ';</v>
      </c>
      <c r="Z278" s="3">
        <v>0</v>
      </c>
      <c r="AA278" s="3">
        <v>1</v>
      </c>
      <c r="AB278" s="3">
        <v>1</v>
      </c>
    </row>
    <row r="279" spans="2:28" ht="13.35" customHeight="1" x14ac:dyDescent="0.3">
      <c r="B279" s="205"/>
      <c r="C279" s="67" t="str">
        <f t="shared" si="200"/>
        <v>DfSignPerc4Sx</v>
      </c>
      <c r="D279" s="44" t="s">
        <v>709</v>
      </c>
      <c r="E279" s="68" t="s">
        <v>756</v>
      </c>
      <c r="F279" s="10" t="s">
        <v>1776</v>
      </c>
      <c r="G279" s="28">
        <v>1</v>
      </c>
      <c r="H279" s="28">
        <v>0</v>
      </c>
      <c r="I279" s="28"/>
      <c r="J279" s="29">
        <v>0</v>
      </c>
      <c r="K279" s="29">
        <v>102</v>
      </c>
      <c r="L279" s="30" t="s">
        <v>1788</v>
      </c>
      <c r="M279" s="2"/>
      <c r="N279" s="10" t="s">
        <v>19</v>
      </c>
      <c r="O279" s="2" t="str">
        <f t="shared" si="192"/>
        <v>'DfSignPerc4Sx',</v>
      </c>
      <c r="P279" s="2" t="str">
        <f t="shared" si="186"/>
        <v xml:space="preserve">               </v>
      </c>
      <c r="Q279" s="2" t="str">
        <f t="shared" si="199"/>
        <v>'single',</v>
      </c>
      <c r="R279" s="2" t="str">
        <f t="shared" si="158"/>
        <v>0,</v>
      </c>
      <c r="S279" s="2"/>
      <c r="T279" s="2" t="str">
        <f t="shared" si="193"/>
        <v>[0, 102],</v>
      </c>
      <c r="U279" s="2" t="str">
        <f t="shared" si="188"/>
        <v xml:space="preserve">   </v>
      </c>
      <c r="V279" s="13" t="str">
        <f t="shared" si="194"/>
        <v>m,</v>
      </c>
      <c r="W279" s="2" t="str">
        <f t="shared" si="197"/>
        <v xml:space="preserve">     </v>
      </c>
      <c r="X279" s="5" t="str">
        <f t="shared" si="195"/>
        <v>' Long distance ';</v>
      </c>
      <c r="Z279" s="3">
        <v>0</v>
      </c>
      <c r="AA279" s="3">
        <v>63</v>
      </c>
      <c r="AB279" s="3">
        <v>6</v>
      </c>
    </row>
    <row r="280" spans="2:28" ht="13.35" customHeight="1" x14ac:dyDescent="0.3">
      <c r="B280" s="205"/>
      <c r="C280" s="67" t="str">
        <f t="shared" si="200"/>
        <v>DfSignPerc4Sy</v>
      </c>
      <c r="D280" s="44" t="s">
        <v>710</v>
      </c>
      <c r="E280" s="68" t="s">
        <v>755</v>
      </c>
      <c r="F280" s="10" t="s">
        <v>1776</v>
      </c>
      <c r="G280" s="28">
        <v>1</v>
      </c>
      <c r="H280" s="28">
        <v>0</v>
      </c>
      <c r="I280" s="28"/>
      <c r="J280" s="29">
        <v>-51</v>
      </c>
      <c r="K280" s="29">
        <v>51</v>
      </c>
      <c r="L280" s="30" t="s">
        <v>1788</v>
      </c>
      <c r="M280" s="2"/>
      <c r="N280" s="10" t="s">
        <v>19</v>
      </c>
      <c r="O280" s="2" t="str">
        <f t="shared" si="192"/>
        <v>'DfSignPerc4Sy',</v>
      </c>
      <c r="P280" s="2" t="str">
        <f t="shared" si="186"/>
        <v xml:space="preserve">               </v>
      </c>
      <c r="Q280" s="2" t="str">
        <f t="shared" si="199"/>
        <v>'single',</v>
      </c>
      <c r="R280" s="2" t="str">
        <f t="shared" si="158"/>
        <v>0,</v>
      </c>
      <c r="S280" s="2"/>
      <c r="T280" s="2" t="str">
        <f t="shared" si="193"/>
        <v>[-51, 51],</v>
      </c>
      <c r="U280" s="2" t="str">
        <f t="shared" si="188"/>
        <v xml:space="preserve">  </v>
      </c>
      <c r="V280" s="13" t="str">
        <f t="shared" si="194"/>
        <v>m,</v>
      </c>
      <c r="W280" s="2" t="str">
        <f t="shared" si="197"/>
        <v xml:space="preserve">     </v>
      </c>
      <c r="X280" s="5" t="str">
        <f t="shared" si="195"/>
        <v>' Lat distande ';</v>
      </c>
      <c r="Z280" s="3">
        <v>-31</v>
      </c>
      <c r="AA280" s="3">
        <v>31</v>
      </c>
      <c r="AB280" s="3">
        <v>6</v>
      </c>
    </row>
    <row r="281" spans="2:28" ht="13.35" customHeight="1" x14ac:dyDescent="0.3">
      <c r="B281" s="205"/>
      <c r="C281" s="67" t="str">
        <f t="shared" si="200"/>
        <v>DfSignPerc4CurrSpeed</v>
      </c>
      <c r="D281" s="45" t="s">
        <v>730</v>
      </c>
      <c r="E281" s="68" t="s">
        <v>753</v>
      </c>
      <c r="F281" s="10" t="s">
        <v>1775</v>
      </c>
      <c r="G281" s="27">
        <v>5</v>
      </c>
      <c r="H281" s="27">
        <v>0</v>
      </c>
      <c r="I281" s="27"/>
      <c r="J281" s="29">
        <v>0</v>
      </c>
      <c r="K281" s="29">
        <v>170</v>
      </c>
      <c r="L281" s="29" t="s">
        <v>1777</v>
      </c>
      <c r="M281" s="2"/>
      <c r="N281" s="10" t="s">
        <v>19</v>
      </c>
      <c r="O281" s="2" t="str">
        <f t="shared" si="192"/>
        <v>'DfSignPerc4CurrSpeed',</v>
      </c>
      <c r="P281" s="2" t="str">
        <f t="shared" si="186"/>
        <v xml:space="preserve">        </v>
      </c>
      <c r="Q281" s="2" t="str">
        <f t="shared" si="199"/>
        <v>'uint8',</v>
      </c>
      <c r="R281" s="2" t="str">
        <f t="shared" si="158"/>
        <v>0,</v>
      </c>
      <c r="S281" s="2"/>
      <c r="T281" s="2" t="str">
        <f t="shared" si="193"/>
        <v>[0, 170],</v>
      </c>
      <c r="U281" s="2" t="str">
        <f t="shared" si="188"/>
        <v xml:space="preserve">   </v>
      </c>
      <c r="V281" s="13" t="str">
        <f t="shared" si="194"/>
        <v>-,</v>
      </c>
      <c r="W281" s="2" t="str">
        <f t="shared" si="197"/>
        <v xml:space="preserve">     </v>
      </c>
      <c r="X281" s="5" t="str">
        <f t="shared" si="195"/>
        <v>' Speed on Sign ';</v>
      </c>
      <c r="Z281" s="3">
        <v>0</v>
      </c>
      <c r="AA281" s="3">
        <v>155</v>
      </c>
      <c r="AB281" s="3">
        <v>5</v>
      </c>
    </row>
    <row r="282" spans="2:28" ht="13.35" customHeight="1" x14ac:dyDescent="0.3">
      <c r="B282" s="205"/>
      <c r="C282" s="67" t="str">
        <f t="shared" si="200"/>
        <v>DfSignPerc4Color</v>
      </c>
      <c r="D282" s="45" t="s">
        <v>727</v>
      </c>
      <c r="E282" s="68" t="s">
        <v>754</v>
      </c>
      <c r="F282" s="10" t="s">
        <v>1775</v>
      </c>
      <c r="G282" s="27">
        <v>1</v>
      </c>
      <c r="H282" s="27">
        <v>0</v>
      </c>
      <c r="I282" s="27"/>
      <c r="J282" s="29">
        <v>0</v>
      </c>
      <c r="K282" s="29">
        <v>3</v>
      </c>
      <c r="L282" s="29" t="s">
        <v>1777</v>
      </c>
      <c r="M282" s="2"/>
      <c r="N282" s="10" t="s">
        <v>19</v>
      </c>
      <c r="O282" s="2" t="str">
        <f t="shared" si="192"/>
        <v>'DfSignPerc4Color',</v>
      </c>
      <c r="P282" s="2" t="str">
        <f t="shared" si="186"/>
        <v xml:space="preserve">            </v>
      </c>
      <c r="Q282" s="2" t="str">
        <f t="shared" si="199"/>
        <v>'uint8',</v>
      </c>
      <c r="R282" s="2" t="str">
        <f t="shared" si="158"/>
        <v>0,</v>
      </c>
      <c r="S282" s="2"/>
      <c r="T282" s="2" t="str">
        <f t="shared" si="193"/>
        <v>[0, 3],</v>
      </c>
      <c r="U282" s="2" t="str">
        <f t="shared" si="188"/>
        <v xml:space="preserve">     </v>
      </c>
      <c r="V282" s="13" t="str">
        <f t="shared" si="194"/>
        <v>-,</v>
      </c>
      <c r="W282" s="2" t="str">
        <f t="shared" si="197"/>
        <v xml:space="preserve">     </v>
      </c>
      <c r="X282" s="5" t="str">
        <f t="shared" si="195"/>
        <v>' Color of Sign. 0-undefine 1-white 2-yellow ';</v>
      </c>
      <c r="Z282" s="3">
        <v>0</v>
      </c>
      <c r="AA282" s="3">
        <v>2</v>
      </c>
      <c r="AB282" s="3">
        <v>2</v>
      </c>
    </row>
    <row r="283" spans="2:28" ht="13.35" customHeight="1" x14ac:dyDescent="0.3">
      <c r="B283" s="205"/>
      <c r="C283" s="69" t="str">
        <f t="shared" si="200"/>
        <v>DfSignPerc4Type</v>
      </c>
      <c r="D283" s="70" t="s">
        <v>728</v>
      </c>
      <c r="E283" s="78" t="s">
        <v>3125</v>
      </c>
      <c r="F283" s="10" t="s">
        <v>1775</v>
      </c>
      <c r="G283" s="28">
        <v>1</v>
      </c>
      <c r="H283" s="28">
        <v>0</v>
      </c>
      <c r="I283" s="28"/>
      <c r="J283" s="29">
        <v>0</v>
      </c>
      <c r="K283" s="29">
        <v>15</v>
      </c>
      <c r="L283" s="29" t="s">
        <v>1777</v>
      </c>
      <c r="M283" s="2"/>
      <c r="N283" s="10" t="s">
        <v>19</v>
      </c>
      <c r="O283" s="2" t="str">
        <f t="shared" si="192"/>
        <v>'DfSignPerc4Type',</v>
      </c>
      <c r="P283" s="2" t="str">
        <f t="shared" si="186"/>
        <v xml:space="preserve">             </v>
      </c>
      <c r="Q283" s="2" t="str">
        <f t="shared" si="199"/>
        <v>'uint8',</v>
      </c>
      <c r="R283" s="2" t="str">
        <f t="shared" si="158"/>
        <v>0,</v>
      </c>
      <c r="S283" s="2"/>
      <c r="T283" s="2" t="str">
        <f t="shared" si="193"/>
        <v>[0, 15],</v>
      </c>
      <c r="U283" s="2" t="str">
        <f t="shared" si="188"/>
        <v xml:space="preserve">    </v>
      </c>
      <c r="V283" s="13" t="str">
        <f t="shared" si="194"/>
        <v>-,</v>
      </c>
      <c r="W283" s="2" t="str">
        <f t="shared" si="197"/>
        <v xml:space="preserve">     </v>
      </c>
      <c r="X283" s="5" t="str">
        <f t="shared" si="195"/>
        <v>' 0-Trash 1-SpLim 2-Cancel_SPlim 3-Cancel_All 4-Crosswalk_Far 5-Crosswalk_Near 6-Speed_bump_Far 7-Speed_bump_Near 8-Main_Road 9-Second_Road 10-Stop 11-Overtake_Taboo 12-Cancel_Overtake_Taboo 13 - NoEntry ';</v>
      </c>
      <c r="Z283" s="3">
        <v>0</v>
      </c>
      <c r="AA283" s="3">
        <v>7</v>
      </c>
      <c r="AB283" s="3">
        <v>3</v>
      </c>
    </row>
    <row r="284" spans="2:28" ht="13.35" customHeight="1" x14ac:dyDescent="0.3">
      <c r="B284" s="28"/>
      <c r="C284" s="12"/>
      <c r="D284" s="44"/>
      <c r="F284" s="3"/>
      <c r="J284" s="3"/>
      <c r="K284" s="3"/>
      <c r="L284" s="3"/>
      <c r="M284" s="2"/>
      <c r="N284" s="1"/>
      <c r="O284" s="1" t="str">
        <f>"    %"&amp;B285</f>
        <v xml:space="preserve">    %Mlia</v>
      </c>
      <c r="P284" s="2"/>
      <c r="Q284" s="2"/>
      <c r="R284" s="2"/>
      <c r="S284" s="2"/>
      <c r="T284" s="2"/>
      <c r="U284" s="2"/>
      <c r="V284" s="13"/>
      <c r="W284" s="2"/>
      <c r="X284" s="5"/>
      <c r="AB284" s="3">
        <v>92</v>
      </c>
    </row>
    <row r="285" spans="2:28" ht="13.35" customHeight="1" thickBot="1" x14ac:dyDescent="0.35">
      <c r="B285" s="205" t="s">
        <v>1479</v>
      </c>
      <c r="C285" s="12" t="str">
        <f>"DfMliaPerc"&amp;D285</f>
        <v>DfMliaPercStreetLightDetect</v>
      </c>
      <c r="D285" s="44" t="s">
        <v>749</v>
      </c>
      <c r="E285" s="7" t="s">
        <v>758</v>
      </c>
      <c r="F285" s="10" t="s">
        <v>1775</v>
      </c>
      <c r="G285" s="27">
        <v>1</v>
      </c>
      <c r="H285" s="27">
        <v>0</v>
      </c>
      <c r="I285" s="27"/>
      <c r="J285" s="29">
        <v>0</v>
      </c>
      <c r="K285" s="29">
        <v>1</v>
      </c>
      <c r="L285" s="29" t="s">
        <v>1777</v>
      </c>
      <c r="M285" s="2"/>
      <c r="N285" s="10" t="s">
        <v>19</v>
      </c>
      <c r="O285" s="2" t="str">
        <f t="shared" ref="O285:O294" si="201">"'"&amp;C285&amp;"'"&amp;","</f>
        <v>'DfMliaPercStreetLightDetect',</v>
      </c>
      <c r="P285" s="2" t="str">
        <f t="shared" si="186"/>
        <v xml:space="preserve"> </v>
      </c>
      <c r="Q285" s="2" t="str">
        <f t="shared" si="199"/>
        <v>'uint8',</v>
      </c>
      <c r="R285" s="2" t="str">
        <f t="shared" si="158"/>
        <v>0,</v>
      </c>
      <c r="S285" s="2"/>
      <c r="T285" s="2" t="str">
        <f t="shared" ref="T285:T294" si="202">"["&amp;J285&amp;", "&amp;LEFT(K285,7)&amp;"]"&amp;","</f>
        <v>[0, 1],</v>
      </c>
      <c r="U285" s="2" t="str">
        <f t="shared" si="188"/>
        <v xml:space="preserve">     </v>
      </c>
      <c r="V285" s="13" t="str">
        <f t="shared" ref="V285:V294" si="203">IF(L285="[]","''",(IF(L285="'-'","''",L285)))&amp;","</f>
        <v>-,</v>
      </c>
      <c r="W285" s="2" t="str">
        <f t="shared" si="197"/>
        <v xml:space="preserve">     </v>
      </c>
      <c r="X285" s="5" t="str">
        <f t="shared" ref="X285:X294" si="204">"'"&amp;IF(E285="[]","-"," "&amp;(CLEAN(E285))&amp;" ")&amp;"'"&amp;";"</f>
        <v>' Detect flag of Street Light ';</v>
      </c>
      <c r="Z285" s="3">
        <v>0</v>
      </c>
      <c r="AA285" s="3">
        <v>1</v>
      </c>
      <c r="AB285" s="3">
        <v>1</v>
      </c>
    </row>
    <row r="286" spans="2:28" ht="13.35" customHeight="1" x14ac:dyDescent="0.3">
      <c r="B286" s="205"/>
      <c r="C286" s="31" t="str">
        <f t="shared" ref="C286:C294" si="205">"DfMliaPercObj1"&amp;D286</f>
        <v>DfMliaPercObj1Detect</v>
      </c>
      <c r="D286" s="44" t="s">
        <v>751</v>
      </c>
      <c r="E286" s="7" t="s">
        <v>752</v>
      </c>
      <c r="F286" s="10" t="s">
        <v>1775</v>
      </c>
      <c r="G286" s="27">
        <v>1</v>
      </c>
      <c r="H286" s="27">
        <v>0</v>
      </c>
      <c r="I286" s="27"/>
      <c r="J286" s="29">
        <v>0</v>
      </c>
      <c r="K286" s="29">
        <v>1</v>
      </c>
      <c r="L286" s="29" t="s">
        <v>1777</v>
      </c>
      <c r="M286" s="2"/>
      <c r="N286" s="10" t="s">
        <v>19</v>
      </c>
      <c r="O286" s="2" t="str">
        <f t="shared" si="201"/>
        <v>'DfMliaPercObj1Detect',</v>
      </c>
      <c r="P286" s="2" t="str">
        <f t="shared" ref="P286:P294" si="206">REPT(" ", (31-LEN(O286)))</f>
        <v xml:space="preserve">        </v>
      </c>
      <c r="Q286" s="2" t="str">
        <f t="shared" si="199"/>
        <v>'uint8',</v>
      </c>
      <c r="R286" s="2" t="str">
        <f t="shared" ref="R286:R474" si="207">"0,"</f>
        <v>0,</v>
      </c>
      <c r="S286" s="2"/>
      <c r="T286" s="2" t="str">
        <f t="shared" si="202"/>
        <v>[0, 1],</v>
      </c>
      <c r="U286" s="2" t="str">
        <f t="shared" ref="U286:U294" si="208">REPT(" ", (12-LEN(T286)))</f>
        <v xml:space="preserve">     </v>
      </c>
      <c r="V286" s="13" t="str">
        <f t="shared" si="203"/>
        <v>-,</v>
      </c>
      <c r="W286" s="2" t="str">
        <f t="shared" ref="W286:W294" si="209">REPT(" ", (9-LEN(V286)))</f>
        <v xml:space="preserve">       </v>
      </c>
      <c r="X286" s="5" t="str">
        <f t="shared" si="204"/>
        <v>' Detect flag of object ';</v>
      </c>
      <c r="Z286" s="3">
        <v>0</v>
      </c>
      <c r="AA286" s="3">
        <v>1</v>
      </c>
      <c r="AB286" s="3">
        <v>1</v>
      </c>
    </row>
    <row r="287" spans="2:28" ht="13.35" customHeight="1" x14ac:dyDescent="0.3">
      <c r="B287" s="205"/>
      <c r="C287" s="32" t="str">
        <f t="shared" si="205"/>
        <v>DfMliaPercObj1Sx1</v>
      </c>
      <c r="D287" s="86" t="s">
        <v>1558</v>
      </c>
      <c r="E287" s="7" t="s">
        <v>1562</v>
      </c>
      <c r="F287" s="10" t="s">
        <v>1776</v>
      </c>
      <c r="G287" s="27">
        <v>1</v>
      </c>
      <c r="H287" s="27">
        <v>0</v>
      </c>
      <c r="I287" s="27"/>
      <c r="J287" s="29">
        <v>0</v>
      </c>
      <c r="K287" s="29">
        <v>500</v>
      </c>
      <c r="L287" s="30" t="s">
        <v>1788</v>
      </c>
      <c r="M287" s="2"/>
      <c r="N287" s="10" t="s">
        <v>19</v>
      </c>
      <c r="O287" s="2" t="str">
        <f t="shared" si="201"/>
        <v>'DfMliaPercObj1Sx1',</v>
      </c>
      <c r="P287" s="2" t="str">
        <f t="shared" si="206"/>
        <v xml:space="preserve">           </v>
      </c>
      <c r="Q287" s="2" t="str">
        <f t="shared" si="199"/>
        <v>'single',</v>
      </c>
      <c r="R287" s="2" t="str">
        <f t="shared" si="207"/>
        <v>0,</v>
      </c>
      <c r="S287" s="2"/>
      <c r="T287" s="2" t="str">
        <f t="shared" si="202"/>
        <v>[0, 500],</v>
      </c>
      <c r="U287" s="2" t="str">
        <f t="shared" si="208"/>
        <v xml:space="preserve">   </v>
      </c>
      <c r="V287" s="13" t="str">
        <f t="shared" si="203"/>
        <v>m,</v>
      </c>
      <c r="W287" s="2" t="str">
        <f t="shared" si="209"/>
        <v xml:space="preserve">       </v>
      </c>
      <c r="X287" s="5" t="str">
        <f t="shared" si="204"/>
        <v>' Long Distance to left point of the Object ';</v>
      </c>
      <c r="Z287" s="3">
        <v>0</v>
      </c>
      <c r="AA287" s="3">
        <v>255</v>
      </c>
      <c r="AB287" s="3">
        <v>8</v>
      </c>
    </row>
    <row r="288" spans="2:28" ht="13.35" customHeight="1" x14ac:dyDescent="0.3">
      <c r="B288" s="205"/>
      <c r="C288" s="32" t="str">
        <f t="shared" si="205"/>
        <v>DfMliaPercObj1Sy1</v>
      </c>
      <c r="D288" s="86" t="s">
        <v>1559</v>
      </c>
      <c r="E288" s="7" t="s">
        <v>1563</v>
      </c>
      <c r="F288" s="10" t="s">
        <v>1776</v>
      </c>
      <c r="G288" s="27">
        <v>1</v>
      </c>
      <c r="H288" s="27">
        <v>0</v>
      </c>
      <c r="I288" s="27"/>
      <c r="J288" s="29">
        <v>-290</v>
      </c>
      <c r="K288" s="29">
        <v>290</v>
      </c>
      <c r="L288" s="30" t="s">
        <v>1788</v>
      </c>
      <c r="M288" s="2"/>
      <c r="N288" s="10" t="s">
        <v>19</v>
      </c>
      <c r="O288" s="2" t="str">
        <f t="shared" si="201"/>
        <v>'DfMliaPercObj1Sy1',</v>
      </c>
      <c r="P288" s="2" t="str">
        <f t="shared" si="206"/>
        <v xml:space="preserve">           </v>
      </c>
      <c r="Q288" s="2" t="str">
        <f t="shared" si="199"/>
        <v>'single',</v>
      </c>
      <c r="R288" s="2" t="str">
        <f t="shared" si="207"/>
        <v>0,</v>
      </c>
      <c r="S288" s="2"/>
      <c r="T288" s="2" t="str">
        <f t="shared" si="202"/>
        <v>[-290, 290],</v>
      </c>
      <c r="U288" s="2" t="str">
        <f t="shared" si="208"/>
        <v/>
      </c>
      <c r="V288" s="13" t="str">
        <f t="shared" si="203"/>
        <v>m,</v>
      </c>
      <c r="W288" s="2" t="str">
        <f t="shared" si="209"/>
        <v xml:space="preserve">       </v>
      </c>
      <c r="X288" s="5" t="str">
        <f t="shared" si="204"/>
        <v>' Lat Distande to left point of the Object ';</v>
      </c>
      <c r="Z288" s="3">
        <v>-127</v>
      </c>
      <c r="AA288" s="3">
        <v>127</v>
      </c>
      <c r="AB288" s="3">
        <v>8</v>
      </c>
    </row>
    <row r="289" spans="2:28" ht="13.35" customHeight="1" x14ac:dyDescent="0.3">
      <c r="B289" s="205"/>
      <c r="C289" s="32" t="str">
        <f t="shared" si="205"/>
        <v>DfMliaPercObj1Sx2</v>
      </c>
      <c r="D289" s="86" t="s">
        <v>1560</v>
      </c>
      <c r="E289" s="7" t="s">
        <v>1564</v>
      </c>
      <c r="F289" s="10" t="s">
        <v>1776</v>
      </c>
      <c r="G289" s="27">
        <v>1</v>
      </c>
      <c r="H289" s="27">
        <v>0</v>
      </c>
      <c r="I289" s="27"/>
      <c r="J289" s="29">
        <v>0</v>
      </c>
      <c r="K289" s="29">
        <v>500</v>
      </c>
      <c r="L289" s="30" t="s">
        <v>1788</v>
      </c>
      <c r="M289" s="2"/>
      <c r="N289" s="10" t="s">
        <v>19</v>
      </c>
      <c r="O289" s="2" t="str">
        <f t="shared" si="201"/>
        <v>'DfMliaPercObj1Sx2',</v>
      </c>
      <c r="P289" s="2" t="str">
        <f>REPT(" ", (31-LEN(O289)))</f>
        <v xml:space="preserve">           </v>
      </c>
      <c r="Q289" s="2" t="str">
        <f t="shared" si="199"/>
        <v>'single',</v>
      </c>
      <c r="R289" s="2" t="str">
        <f t="shared" si="207"/>
        <v>0,</v>
      </c>
      <c r="S289" s="2"/>
      <c r="T289" s="2" t="str">
        <f t="shared" si="202"/>
        <v>[0, 500],</v>
      </c>
      <c r="U289" s="2" t="str">
        <f>REPT(" ", (12-LEN(T289)))</f>
        <v xml:space="preserve">   </v>
      </c>
      <c r="V289" s="13" t="str">
        <f t="shared" si="203"/>
        <v>m,</v>
      </c>
      <c r="W289" s="2" t="str">
        <f>REPT(" ", (9-LEN(V289)))</f>
        <v xml:space="preserve">       </v>
      </c>
      <c r="X289" s="5" t="str">
        <f t="shared" si="204"/>
        <v>' Long Distance to right point of the Object ';</v>
      </c>
      <c r="Z289" s="3">
        <v>0</v>
      </c>
      <c r="AA289" s="3">
        <v>255</v>
      </c>
      <c r="AB289" s="3">
        <v>8</v>
      </c>
    </row>
    <row r="290" spans="2:28" ht="13.35" customHeight="1" x14ac:dyDescent="0.3">
      <c r="B290" s="205"/>
      <c r="C290" s="32" t="str">
        <f t="shared" si="205"/>
        <v>DfMliaPercObj1Sy2</v>
      </c>
      <c r="D290" s="86" t="s">
        <v>1561</v>
      </c>
      <c r="E290" s="7" t="s">
        <v>1565</v>
      </c>
      <c r="F290" s="10" t="s">
        <v>1776</v>
      </c>
      <c r="G290" s="27">
        <v>1</v>
      </c>
      <c r="H290" s="27">
        <v>0</v>
      </c>
      <c r="I290" s="27"/>
      <c r="J290" s="29">
        <v>-290</v>
      </c>
      <c r="K290" s="29">
        <v>290</v>
      </c>
      <c r="L290" s="30" t="s">
        <v>1788</v>
      </c>
      <c r="M290" s="2"/>
      <c r="N290" s="10" t="s">
        <v>19</v>
      </c>
      <c r="O290" s="2" t="str">
        <f t="shared" si="201"/>
        <v>'DfMliaPercObj1Sy2',</v>
      </c>
      <c r="P290" s="2" t="str">
        <f t="shared" si="206"/>
        <v xml:space="preserve">           </v>
      </c>
      <c r="Q290" s="2" t="str">
        <f t="shared" si="199"/>
        <v>'single',</v>
      </c>
      <c r="R290" s="2" t="str">
        <f t="shared" si="207"/>
        <v>0,</v>
      </c>
      <c r="S290" s="2"/>
      <c r="T290" s="2" t="str">
        <f t="shared" si="202"/>
        <v>[-290, 290],</v>
      </c>
      <c r="U290" s="2" t="str">
        <f t="shared" si="208"/>
        <v/>
      </c>
      <c r="V290" s="13" t="str">
        <f t="shared" si="203"/>
        <v>m,</v>
      </c>
      <c r="W290" s="2" t="str">
        <f t="shared" si="209"/>
        <v xml:space="preserve">       </v>
      </c>
      <c r="X290" s="5" t="str">
        <f t="shared" si="204"/>
        <v>' Lat Distande to right point of the Object ';</v>
      </c>
      <c r="Z290" s="3">
        <v>-127</v>
      </c>
      <c r="AA290" s="3">
        <v>127</v>
      </c>
      <c r="AB290" s="3">
        <v>8</v>
      </c>
    </row>
    <row r="291" spans="2:28" ht="13.35" customHeight="1" x14ac:dyDescent="0.3">
      <c r="B291" s="205"/>
      <c r="C291" s="32" t="str">
        <f t="shared" ref="C291" si="210">"DfMliaPercObj1"&amp;D291</f>
        <v>DfMliaPercObj1Vel</v>
      </c>
      <c r="D291" s="284" t="s">
        <v>2976</v>
      </c>
      <c r="E291" s="7" t="s">
        <v>2978</v>
      </c>
      <c r="F291" s="10" t="s">
        <v>1776</v>
      </c>
      <c r="G291" s="27">
        <v>1</v>
      </c>
      <c r="H291" s="27">
        <v>0</v>
      </c>
      <c r="I291" s="27"/>
      <c r="J291" s="29">
        <v>0</v>
      </c>
      <c r="K291" s="29">
        <v>102</v>
      </c>
      <c r="L291" s="30" t="s">
        <v>2042</v>
      </c>
      <c r="M291" s="2"/>
      <c r="N291" s="10" t="s">
        <v>19</v>
      </c>
      <c r="O291" s="2" t="str">
        <f t="shared" ref="O291" si="211">"'"&amp;C291&amp;"'"&amp;","</f>
        <v>'DfMliaPercObj1Vel',</v>
      </c>
      <c r="P291" s="2" t="str">
        <f t="shared" ref="P291" si="212">REPT(" ", (31-LEN(O291)))</f>
        <v xml:space="preserve">           </v>
      </c>
      <c r="Q291" s="2" t="str">
        <f t="shared" ref="Q291" si="213">"'"&amp;F291&amp;"',"</f>
        <v>'single',</v>
      </c>
      <c r="R291" s="2" t="str">
        <f t="shared" si="207"/>
        <v>0,</v>
      </c>
      <c r="S291" s="2"/>
      <c r="T291" s="2" t="str">
        <f t="shared" ref="T291" si="214">"["&amp;J291&amp;", "&amp;LEFT(K291,7)&amp;"]"&amp;","</f>
        <v>[0, 102],</v>
      </c>
      <c r="U291" s="2" t="str">
        <f t="shared" ref="U291" si="215">REPT(" ", (12-LEN(T291)))</f>
        <v xml:space="preserve">   </v>
      </c>
      <c r="V291" s="13" t="str">
        <f t="shared" ref="V291" si="216">IF(L291="[]","''",(IF(L291="'-'","''",L291)))&amp;","</f>
        <v>m/s,</v>
      </c>
      <c r="W291" s="2" t="str">
        <f t="shared" ref="W291" si="217">REPT(" ", (9-LEN(V291)))</f>
        <v xml:space="preserve">     </v>
      </c>
      <c r="X291" s="5" t="str">
        <f t="shared" ref="X291" si="218">"'"&amp;IF(E291="[]","-"," "&amp;(CLEAN(E291))&amp;" ")&amp;"'"&amp;";"</f>
        <v>' Speed ';</v>
      </c>
      <c r="Z291" s="3">
        <v>0</v>
      </c>
      <c r="AA291" s="3">
        <v>3</v>
      </c>
      <c r="AB291" s="3">
        <v>2</v>
      </c>
    </row>
    <row r="292" spans="2:28" ht="13.35" customHeight="1" x14ac:dyDescent="0.3">
      <c r="B292" s="205"/>
      <c r="C292" s="32" t="str">
        <f t="shared" si="205"/>
        <v>DfMliaPercObj1Precision</v>
      </c>
      <c r="D292" s="284" t="s">
        <v>2977</v>
      </c>
      <c r="E292" s="7" t="s">
        <v>2979</v>
      </c>
      <c r="F292" s="10" t="s">
        <v>1775</v>
      </c>
      <c r="G292" s="27">
        <v>1</v>
      </c>
      <c r="H292" s="27">
        <v>0</v>
      </c>
      <c r="I292" s="27"/>
      <c r="J292" s="29">
        <v>0</v>
      </c>
      <c r="K292" s="29">
        <v>1</v>
      </c>
      <c r="L292" s="29" t="s">
        <v>1777</v>
      </c>
      <c r="M292" s="2"/>
      <c r="N292" s="10" t="s">
        <v>19</v>
      </c>
      <c r="O292" s="2" t="str">
        <f t="shared" si="201"/>
        <v>'DfMliaPercObj1Precision',</v>
      </c>
      <c r="P292" s="2" t="str">
        <f t="shared" si="206"/>
        <v xml:space="preserve">     </v>
      </c>
      <c r="Q292" s="2" t="str">
        <f t="shared" si="199"/>
        <v>'uint8',</v>
      </c>
      <c r="R292" s="2" t="str">
        <f t="shared" si="207"/>
        <v>0,</v>
      </c>
      <c r="S292" s="2"/>
      <c r="T292" s="2" t="str">
        <f t="shared" si="202"/>
        <v>[0, 1],</v>
      </c>
      <c r="U292" s="2" t="str">
        <f t="shared" si="208"/>
        <v xml:space="preserve">     </v>
      </c>
      <c r="V292" s="13" t="str">
        <f t="shared" si="203"/>
        <v>-,</v>
      </c>
      <c r="W292" s="2" t="str">
        <f t="shared" si="209"/>
        <v xml:space="preserve">       </v>
      </c>
      <c r="X292" s="5" t="str">
        <f t="shared" si="204"/>
        <v>' 0 - Low percision 1 - High percision ';</v>
      </c>
      <c r="Z292" s="3">
        <v>0</v>
      </c>
      <c r="AA292" s="3">
        <v>3</v>
      </c>
      <c r="AB292" s="3">
        <v>2</v>
      </c>
    </row>
    <row r="293" spans="2:28" ht="13.35" customHeight="1" x14ac:dyDescent="0.3">
      <c r="B293" s="205"/>
      <c r="C293" s="32" t="str">
        <f t="shared" si="205"/>
        <v>DfMliaPercObj1LightSts</v>
      </c>
      <c r="D293" s="44" t="s">
        <v>750</v>
      </c>
      <c r="E293" s="7" t="s">
        <v>2980</v>
      </c>
      <c r="F293" s="10" t="s">
        <v>1775</v>
      </c>
      <c r="G293" s="27">
        <v>1</v>
      </c>
      <c r="H293" s="27">
        <v>0</v>
      </c>
      <c r="I293" s="27"/>
      <c r="J293" s="29">
        <v>0</v>
      </c>
      <c r="K293" s="29">
        <v>1</v>
      </c>
      <c r="L293" s="29" t="s">
        <v>1777</v>
      </c>
      <c r="M293" s="2"/>
      <c r="N293" s="10" t="s">
        <v>19</v>
      </c>
      <c r="O293" s="2" t="str">
        <f t="shared" si="201"/>
        <v>'DfMliaPercObj1LightSts',</v>
      </c>
      <c r="P293" s="2" t="str">
        <f t="shared" si="206"/>
        <v xml:space="preserve">      </v>
      </c>
      <c r="Q293" s="2" t="str">
        <f t="shared" si="199"/>
        <v>'uint8',</v>
      </c>
      <c r="R293" s="2" t="str">
        <f t="shared" si="207"/>
        <v>0,</v>
      </c>
      <c r="S293" s="2"/>
      <c r="T293" s="2" t="str">
        <f t="shared" si="202"/>
        <v>[0, 1],</v>
      </c>
      <c r="U293" s="2" t="str">
        <f t="shared" si="208"/>
        <v xml:space="preserve">     </v>
      </c>
      <c r="V293" s="13" t="str">
        <f t="shared" si="203"/>
        <v>-,</v>
      </c>
      <c r="W293" s="2" t="str">
        <f t="shared" si="209"/>
        <v xml:space="preserve">       </v>
      </c>
      <c r="X293" s="5" t="str">
        <f t="shared" si="204"/>
        <v>' 0 - Lights off 1 - Lights on ';</v>
      </c>
      <c r="Z293" s="3">
        <v>0</v>
      </c>
      <c r="AA293" s="3">
        <v>3</v>
      </c>
      <c r="AB293" s="3">
        <v>2</v>
      </c>
    </row>
    <row r="294" spans="2:28" ht="13.35" customHeight="1" thickBot="1" x14ac:dyDescent="0.35">
      <c r="B294" s="205"/>
      <c r="C294" s="33" t="str">
        <f t="shared" si="205"/>
        <v>DfMliaPercObj1Sz</v>
      </c>
      <c r="D294" s="211" t="s">
        <v>1874</v>
      </c>
      <c r="E294" s="7" t="s">
        <v>2981</v>
      </c>
      <c r="F294" s="10" t="s">
        <v>1776</v>
      </c>
      <c r="G294" s="27">
        <v>1</v>
      </c>
      <c r="H294" s="27">
        <v>0</v>
      </c>
      <c r="I294" s="27"/>
      <c r="J294" s="29">
        <v>-50</v>
      </c>
      <c r="K294" s="29">
        <v>50</v>
      </c>
      <c r="L294" s="30" t="s">
        <v>1788</v>
      </c>
      <c r="M294" s="2"/>
      <c r="N294" s="10" t="s">
        <v>19</v>
      </c>
      <c r="O294" s="2" t="str">
        <f t="shared" si="201"/>
        <v>'DfMliaPercObj1Sz',</v>
      </c>
      <c r="P294" s="2" t="str">
        <f t="shared" si="206"/>
        <v xml:space="preserve">            </v>
      </c>
      <c r="Q294" s="2" t="str">
        <f t="shared" si="199"/>
        <v>'single',</v>
      </c>
      <c r="R294" s="2" t="str">
        <f t="shared" si="207"/>
        <v>0,</v>
      </c>
      <c r="S294" s="2"/>
      <c r="T294" s="2" t="str">
        <f t="shared" si="202"/>
        <v>[-50, 50],</v>
      </c>
      <c r="U294" s="2" t="str">
        <f t="shared" si="208"/>
        <v xml:space="preserve">  </v>
      </c>
      <c r="V294" s="13" t="str">
        <f t="shared" si="203"/>
        <v>m,</v>
      </c>
      <c r="W294" s="2" t="str">
        <f t="shared" si="209"/>
        <v xml:space="preserve">       </v>
      </c>
      <c r="X294" s="5" t="str">
        <f t="shared" si="204"/>
        <v>' Difference in the height of the roadway between the detected object and our vehicle (center of the rear axle) ';</v>
      </c>
      <c r="Z294" s="3">
        <v>-8</v>
      </c>
      <c r="AA294" s="3">
        <v>7</v>
      </c>
      <c r="AB294" s="3">
        <v>4</v>
      </c>
    </row>
    <row r="295" spans="2:28" ht="13.35" customHeight="1" x14ac:dyDescent="0.3">
      <c r="B295" s="205"/>
      <c r="C295" s="31" t="str">
        <f t="shared" ref="C295:C303" si="219">"DfMliaPercObj2"&amp;D295</f>
        <v>DfMliaPercObj2Detect</v>
      </c>
      <c r="D295" s="44" t="s">
        <v>751</v>
      </c>
      <c r="E295" s="7" t="s">
        <v>752</v>
      </c>
      <c r="F295" s="10" t="s">
        <v>1775</v>
      </c>
      <c r="G295" s="27">
        <v>1</v>
      </c>
      <c r="H295" s="27">
        <v>0</v>
      </c>
      <c r="I295" s="27"/>
      <c r="J295" s="29">
        <v>0</v>
      </c>
      <c r="K295" s="29">
        <v>1</v>
      </c>
      <c r="L295" s="29" t="s">
        <v>1777</v>
      </c>
      <c r="M295" s="2"/>
      <c r="N295" s="10" t="s">
        <v>19</v>
      </c>
      <c r="O295" s="2" t="str">
        <f t="shared" ref="O295:O312" si="220">"'"&amp;C295&amp;"'"&amp;","</f>
        <v>'DfMliaPercObj2Detect',</v>
      </c>
      <c r="P295" s="2" t="str">
        <f t="shared" ref="P295:P297" si="221">REPT(" ", (31-LEN(O295)))</f>
        <v xml:space="preserve">        </v>
      </c>
      <c r="Q295" s="2" t="str">
        <f t="shared" ref="Q295:Q312" si="222">"'"&amp;F295&amp;"',"</f>
        <v>'uint8',</v>
      </c>
      <c r="R295" s="2" t="str">
        <f t="shared" si="207"/>
        <v>0,</v>
      </c>
      <c r="S295" s="2"/>
      <c r="T295" s="2" t="str">
        <f t="shared" ref="T295:T312" si="223">"["&amp;J295&amp;", "&amp;LEFT(K295,7)&amp;"]"&amp;","</f>
        <v>[0, 1],</v>
      </c>
      <c r="U295" s="2" t="str">
        <f t="shared" ref="U295:U297" si="224">REPT(" ", (12-LEN(T295)))</f>
        <v xml:space="preserve">     </v>
      </c>
      <c r="V295" s="13" t="str">
        <f t="shared" ref="V295:V312" si="225">IF(L295="[]","''",(IF(L295="'-'","''",L295)))&amp;","</f>
        <v>-,</v>
      </c>
      <c r="W295" s="2" t="str">
        <f t="shared" ref="W295:W297" si="226">REPT(" ", (9-LEN(V295)))</f>
        <v xml:space="preserve">       </v>
      </c>
      <c r="X295" s="5" t="str">
        <f t="shared" ref="X295:X312" si="227">"'"&amp;IF(E295="[]","-"," "&amp;(CLEAN(E295))&amp;" ")&amp;"'"&amp;";"</f>
        <v>' Detect flag of object ';</v>
      </c>
      <c r="Z295" s="3">
        <v>0</v>
      </c>
      <c r="AA295" s="3">
        <v>1</v>
      </c>
      <c r="AB295" s="3">
        <v>1</v>
      </c>
    </row>
    <row r="296" spans="2:28" ht="13.35" customHeight="1" x14ac:dyDescent="0.3">
      <c r="B296" s="205"/>
      <c r="C296" s="32" t="str">
        <f t="shared" si="219"/>
        <v>DfMliaPercObj2Sx1</v>
      </c>
      <c r="D296" s="86" t="s">
        <v>1558</v>
      </c>
      <c r="E296" s="7" t="s">
        <v>1562</v>
      </c>
      <c r="F296" s="10" t="s">
        <v>1776</v>
      </c>
      <c r="G296" s="27">
        <v>1</v>
      </c>
      <c r="H296" s="27">
        <v>0</v>
      </c>
      <c r="I296" s="27"/>
      <c r="J296" s="29">
        <v>0</v>
      </c>
      <c r="K296" s="29">
        <v>500</v>
      </c>
      <c r="L296" s="30" t="s">
        <v>1788</v>
      </c>
      <c r="M296" s="2"/>
      <c r="N296" s="10" t="s">
        <v>19</v>
      </c>
      <c r="O296" s="2" t="str">
        <f t="shared" si="220"/>
        <v>'DfMliaPercObj2Sx1',</v>
      </c>
      <c r="P296" s="2" t="str">
        <f t="shared" si="221"/>
        <v xml:space="preserve">           </v>
      </c>
      <c r="Q296" s="2" t="str">
        <f t="shared" si="222"/>
        <v>'single',</v>
      </c>
      <c r="R296" s="2" t="str">
        <f t="shared" si="207"/>
        <v>0,</v>
      </c>
      <c r="S296" s="2"/>
      <c r="T296" s="2" t="str">
        <f t="shared" si="223"/>
        <v>[0, 500],</v>
      </c>
      <c r="U296" s="2" t="str">
        <f t="shared" si="224"/>
        <v xml:space="preserve">   </v>
      </c>
      <c r="V296" s="13" t="str">
        <f t="shared" si="225"/>
        <v>m,</v>
      </c>
      <c r="W296" s="2" t="str">
        <f t="shared" si="226"/>
        <v xml:space="preserve">       </v>
      </c>
      <c r="X296" s="5" t="str">
        <f t="shared" si="227"/>
        <v>' Long Distance to left point of the Object ';</v>
      </c>
      <c r="Z296" s="3">
        <v>0</v>
      </c>
      <c r="AA296" s="3">
        <v>255</v>
      </c>
      <c r="AB296" s="3">
        <v>8</v>
      </c>
    </row>
    <row r="297" spans="2:28" ht="13.35" customHeight="1" x14ac:dyDescent="0.3">
      <c r="B297" s="205"/>
      <c r="C297" s="32" t="str">
        <f t="shared" si="219"/>
        <v>DfMliaPercObj2Sy1</v>
      </c>
      <c r="D297" s="86" t="s">
        <v>1559</v>
      </c>
      <c r="E297" s="7" t="s">
        <v>1563</v>
      </c>
      <c r="F297" s="10" t="s">
        <v>1776</v>
      </c>
      <c r="G297" s="27">
        <v>1</v>
      </c>
      <c r="H297" s="27">
        <v>0</v>
      </c>
      <c r="I297" s="27"/>
      <c r="J297" s="29">
        <v>-290</v>
      </c>
      <c r="K297" s="29">
        <v>290</v>
      </c>
      <c r="L297" s="30" t="s">
        <v>1788</v>
      </c>
      <c r="M297" s="2"/>
      <c r="N297" s="10" t="s">
        <v>19</v>
      </c>
      <c r="O297" s="2" t="str">
        <f t="shared" si="220"/>
        <v>'DfMliaPercObj2Sy1',</v>
      </c>
      <c r="P297" s="2" t="str">
        <f t="shared" si="221"/>
        <v xml:space="preserve">           </v>
      </c>
      <c r="Q297" s="2" t="str">
        <f t="shared" si="222"/>
        <v>'single',</v>
      </c>
      <c r="R297" s="2" t="str">
        <f t="shared" si="207"/>
        <v>0,</v>
      </c>
      <c r="S297" s="2"/>
      <c r="T297" s="2" t="str">
        <f t="shared" si="223"/>
        <v>[-290, 290],</v>
      </c>
      <c r="U297" s="2" t="str">
        <f t="shared" si="224"/>
        <v/>
      </c>
      <c r="V297" s="13" t="str">
        <f t="shared" si="225"/>
        <v>m,</v>
      </c>
      <c r="W297" s="2" t="str">
        <f t="shared" si="226"/>
        <v xml:space="preserve">       </v>
      </c>
      <c r="X297" s="5" t="str">
        <f t="shared" si="227"/>
        <v>' Lat Distande to left point of the Object ';</v>
      </c>
      <c r="Z297" s="3">
        <v>-127</v>
      </c>
      <c r="AA297" s="3">
        <v>127</v>
      </c>
      <c r="AB297" s="3">
        <v>8</v>
      </c>
    </row>
    <row r="298" spans="2:28" ht="13.35" customHeight="1" x14ac:dyDescent="0.3">
      <c r="B298" s="205"/>
      <c r="C298" s="32" t="str">
        <f t="shared" si="219"/>
        <v>DfMliaPercObj2Sx2</v>
      </c>
      <c r="D298" s="86" t="s">
        <v>1560</v>
      </c>
      <c r="E298" s="7" t="s">
        <v>1564</v>
      </c>
      <c r="F298" s="10" t="s">
        <v>1776</v>
      </c>
      <c r="G298" s="27">
        <v>1</v>
      </c>
      <c r="H298" s="27">
        <v>0</v>
      </c>
      <c r="I298" s="27"/>
      <c r="J298" s="29">
        <v>0</v>
      </c>
      <c r="K298" s="29">
        <v>500</v>
      </c>
      <c r="L298" s="30" t="s">
        <v>1788</v>
      </c>
      <c r="M298" s="2"/>
      <c r="N298" s="10" t="s">
        <v>19</v>
      </c>
      <c r="O298" s="2" t="str">
        <f t="shared" si="220"/>
        <v>'DfMliaPercObj2Sx2',</v>
      </c>
      <c r="P298" s="2" t="str">
        <f>REPT(" ", (31-LEN(O298)))</f>
        <v xml:space="preserve">           </v>
      </c>
      <c r="Q298" s="2" t="str">
        <f t="shared" si="222"/>
        <v>'single',</v>
      </c>
      <c r="R298" s="2" t="str">
        <f t="shared" si="207"/>
        <v>0,</v>
      </c>
      <c r="S298" s="2"/>
      <c r="T298" s="2" t="str">
        <f t="shared" si="223"/>
        <v>[0, 500],</v>
      </c>
      <c r="U298" s="2" t="str">
        <f>REPT(" ", (12-LEN(T298)))</f>
        <v xml:space="preserve">   </v>
      </c>
      <c r="V298" s="13" t="str">
        <f t="shared" si="225"/>
        <v>m,</v>
      </c>
      <c r="W298" s="2" t="str">
        <f>REPT(" ", (9-LEN(V298)))</f>
        <v xml:space="preserve">       </v>
      </c>
      <c r="X298" s="5" t="str">
        <f t="shared" si="227"/>
        <v>' Long Distance to right point of the Object ';</v>
      </c>
      <c r="Z298" s="3">
        <v>0</v>
      </c>
      <c r="AA298" s="3">
        <v>255</v>
      </c>
      <c r="AB298" s="3">
        <v>8</v>
      </c>
    </row>
    <row r="299" spans="2:28" ht="13.35" customHeight="1" x14ac:dyDescent="0.3">
      <c r="B299" s="205"/>
      <c r="C299" s="32" t="str">
        <f t="shared" si="219"/>
        <v>DfMliaPercObj2Sy2</v>
      </c>
      <c r="D299" s="86" t="s">
        <v>1561</v>
      </c>
      <c r="E299" s="7" t="s">
        <v>1565</v>
      </c>
      <c r="F299" s="10" t="s">
        <v>1776</v>
      </c>
      <c r="G299" s="27">
        <v>1</v>
      </c>
      <c r="H299" s="27">
        <v>0</v>
      </c>
      <c r="I299" s="27"/>
      <c r="J299" s="29">
        <v>-290</v>
      </c>
      <c r="K299" s="29">
        <v>290</v>
      </c>
      <c r="L299" s="30" t="s">
        <v>1788</v>
      </c>
      <c r="M299" s="2"/>
      <c r="N299" s="10" t="s">
        <v>19</v>
      </c>
      <c r="O299" s="2" t="str">
        <f t="shared" si="220"/>
        <v>'DfMliaPercObj2Sy2',</v>
      </c>
      <c r="P299" s="2" t="str">
        <f t="shared" ref="P299:P306" si="228">REPT(" ", (31-LEN(O299)))</f>
        <v xml:space="preserve">           </v>
      </c>
      <c r="Q299" s="2" t="str">
        <f t="shared" si="222"/>
        <v>'single',</v>
      </c>
      <c r="R299" s="2" t="str">
        <f t="shared" si="207"/>
        <v>0,</v>
      </c>
      <c r="S299" s="2"/>
      <c r="T299" s="2" t="str">
        <f t="shared" si="223"/>
        <v>[-290, 290],</v>
      </c>
      <c r="U299" s="2" t="str">
        <f t="shared" ref="U299:U306" si="229">REPT(" ", (12-LEN(T299)))</f>
        <v/>
      </c>
      <c r="V299" s="13" t="str">
        <f t="shared" si="225"/>
        <v>m,</v>
      </c>
      <c r="W299" s="2" t="str">
        <f t="shared" ref="W299:W306" si="230">REPT(" ", (9-LEN(V299)))</f>
        <v xml:space="preserve">       </v>
      </c>
      <c r="X299" s="5" t="str">
        <f t="shared" si="227"/>
        <v>' Lat Distande to right point of the Object ';</v>
      </c>
      <c r="Z299" s="3">
        <v>-127</v>
      </c>
      <c r="AA299" s="3">
        <v>127</v>
      </c>
      <c r="AB299" s="3">
        <v>8</v>
      </c>
    </row>
    <row r="300" spans="2:28" ht="13.35" customHeight="1" x14ac:dyDescent="0.3">
      <c r="B300" s="205"/>
      <c r="C300" s="32" t="str">
        <f t="shared" si="219"/>
        <v>DfMliaPercObj2Vel</v>
      </c>
      <c r="D300" s="284" t="s">
        <v>2976</v>
      </c>
      <c r="E300" s="7" t="s">
        <v>2978</v>
      </c>
      <c r="F300" s="10" t="s">
        <v>1776</v>
      </c>
      <c r="G300" s="27">
        <v>1</v>
      </c>
      <c r="H300" s="27">
        <v>0</v>
      </c>
      <c r="I300" s="27"/>
      <c r="J300" s="29">
        <v>0</v>
      </c>
      <c r="K300" s="29">
        <v>102</v>
      </c>
      <c r="L300" s="30" t="s">
        <v>2042</v>
      </c>
      <c r="M300" s="2"/>
      <c r="N300" s="10" t="s">
        <v>19</v>
      </c>
      <c r="O300" s="2" t="str">
        <f t="shared" si="220"/>
        <v>'DfMliaPercObj2Vel',</v>
      </c>
      <c r="P300" s="2" t="str">
        <f t="shared" si="228"/>
        <v xml:space="preserve">           </v>
      </c>
      <c r="Q300" s="2" t="str">
        <f t="shared" si="222"/>
        <v>'single',</v>
      </c>
      <c r="R300" s="2" t="str">
        <f t="shared" si="207"/>
        <v>0,</v>
      </c>
      <c r="S300" s="2"/>
      <c r="T300" s="2" t="str">
        <f t="shared" si="223"/>
        <v>[0, 102],</v>
      </c>
      <c r="U300" s="2" t="str">
        <f t="shared" si="229"/>
        <v xml:space="preserve">   </v>
      </c>
      <c r="V300" s="13" t="str">
        <f t="shared" si="225"/>
        <v>m/s,</v>
      </c>
      <c r="W300" s="2" t="str">
        <f t="shared" si="230"/>
        <v xml:space="preserve">     </v>
      </c>
      <c r="X300" s="5" t="str">
        <f t="shared" si="227"/>
        <v>' Speed ';</v>
      </c>
      <c r="Z300" s="3">
        <v>0</v>
      </c>
      <c r="AA300" s="3">
        <v>3</v>
      </c>
      <c r="AB300" s="3">
        <v>2</v>
      </c>
    </row>
    <row r="301" spans="2:28" ht="13.35" customHeight="1" x14ac:dyDescent="0.3">
      <c r="B301" s="205"/>
      <c r="C301" s="32" t="str">
        <f t="shared" si="219"/>
        <v>DfMliaPercObj2Precision</v>
      </c>
      <c r="D301" s="284" t="s">
        <v>2977</v>
      </c>
      <c r="E301" s="7" t="s">
        <v>2979</v>
      </c>
      <c r="F301" s="10" t="s">
        <v>1775</v>
      </c>
      <c r="G301" s="27">
        <v>1</v>
      </c>
      <c r="H301" s="27">
        <v>0</v>
      </c>
      <c r="I301" s="27"/>
      <c r="J301" s="29">
        <v>0</v>
      </c>
      <c r="K301" s="29">
        <v>1</v>
      </c>
      <c r="L301" s="29" t="s">
        <v>1777</v>
      </c>
      <c r="M301" s="2"/>
      <c r="N301" s="10" t="s">
        <v>19</v>
      </c>
      <c r="O301" s="2" t="str">
        <f t="shared" si="220"/>
        <v>'DfMliaPercObj2Precision',</v>
      </c>
      <c r="P301" s="2" t="str">
        <f t="shared" si="228"/>
        <v xml:space="preserve">     </v>
      </c>
      <c r="Q301" s="2" t="str">
        <f t="shared" si="222"/>
        <v>'uint8',</v>
      </c>
      <c r="R301" s="2" t="str">
        <f t="shared" si="207"/>
        <v>0,</v>
      </c>
      <c r="S301" s="2"/>
      <c r="T301" s="2" t="str">
        <f t="shared" si="223"/>
        <v>[0, 1],</v>
      </c>
      <c r="U301" s="2" t="str">
        <f t="shared" si="229"/>
        <v xml:space="preserve">     </v>
      </c>
      <c r="V301" s="13" t="str">
        <f t="shared" si="225"/>
        <v>-,</v>
      </c>
      <c r="W301" s="2" t="str">
        <f t="shared" si="230"/>
        <v xml:space="preserve">       </v>
      </c>
      <c r="X301" s="5" t="str">
        <f t="shared" si="227"/>
        <v>' 0 - Low percision 1 - High percision ';</v>
      </c>
      <c r="Z301" s="3">
        <v>0</v>
      </c>
      <c r="AA301" s="3">
        <v>3</v>
      </c>
      <c r="AB301" s="3">
        <v>2</v>
      </c>
    </row>
    <row r="302" spans="2:28" ht="13.35" customHeight="1" x14ac:dyDescent="0.3">
      <c r="B302" s="205"/>
      <c r="C302" s="32" t="str">
        <f t="shared" si="219"/>
        <v>DfMliaPercObj2LightSts</v>
      </c>
      <c r="D302" s="44" t="s">
        <v>750</v>
      </c>
      <c r="E302" s="7" t="s">
        <v>2980</v>
      </c>
      <c r="F302" s="10" t="s">
        <v>1775</v>
      </c>
      <c r="G302" s="27">
        <v>1</v>
      </c>
      <c r="H302" s="27">
        <v>0</v>
      </c>
      <c r="I302" s="27"/>
      <c r="J302" s="29">
        <v>0</v>
      </c>
      <c r="K302" s="29">
        <v>1</v>
      </c>
      <c r="L302" s="29" t="s">
        <v>1777</v>
      </c>
      <c r="M302" s="2"/>
      <c r="N302" s="10" t="s">
        <v>19</v>
      </c>
      <c r="O302" s="2" t="str">
        <f t="shared" si="220"/>
        <v>'DfMliaPercObj2LightSts',</v>
      </c>
      <c r="P302" s="2" t="str">
        <f t="shared" si="228"/>
        <v xml:space="preserve">      </v>
      </c>
      <c r="Q302" s="2" t="str">
        <f t="shared" si="222"/>
        <v>'uint8',</v>
      </c>
      <c r="R302" s="2" t="str">
        <f t="shared" si="207"/>
        <v>0,</v>
      </c>
      <c r="S302" s="2"/>
      <c r="T302" s="2" t="str">
        <f t="shared" si="223"/>
        <v>[0, 1],</v>
      </c>
      <c r="U302" s="2" t="str">
        <f t="shared" si="229"/>
        <v xml:space="preserve">     </v>
      </c>
      <c r="V302" s="13" t="str">
        <f t="shared" si="225"/>
        <v>-,</v>
      </c>
      <c r="W302" s="2" t="str">
        <f t="shared" si="230"/>
        <v xml:space="preserve">       </v>
      </c>
      <c r="X302" s="5" t="str">
        <f t="shared" si="227"/>
        <v>' 0 - Lights off 1 - Lights on ';</v>
      </c>
      <c r="Z302" s="3">
        <v>0</v>
      </c>
      <c r="AA302" s="3">
        <v>3</v>
      </c>
      <c r="AB302" s="3">
        <v>2</v>
      </c>
    </row>
    <row r="303" spans="2:28" ht="13.35" customHeight="1" thickBot="1" x14ac:dyDescent="0.35">
      <c r="B303" s="205"/>
      <c r="C303" s="33" t="str">
        <f t="shared" si="219"/>
        <v>DfMliaPercObj2Sz</v>
      </c>
      <c r="D303" s="211" t="s">
        <v>1874</v>
      </c>
      <c r="E303" s="7" t="s">
        <v>2981</v>
      </c>
      <c r="F303" s="10" t="s">
        <v>1776</v>
      </c>
      <c r="G303" s="27">
        <v>1</v>
      </c>
      <c r="H303" s="27">
        <v>0</v>
      </c>
      <c r="I303" s="27"/>
      <c r="J303" s="29">
        <v>-50</v>
      </c>
      <c r="K303" s="29">
        <v>50</v>
      </c>
      <c r="L303" s="30" t="s">
        <v>1788</v>
      </c>
      <c r="M303" s="2"/>
      <c r="N303" s="10" t="s">
        <v>19</v>
      </c>
      <c r="O303" s="2" t="str">
        <f t="shared" si="220"/>
        <v>'DfMliaPercObj2Sz',</v>
      </c>
      <c r="P303" s="2" t="str">
        <f t="shared" si="228"/>
        <v xml:space="preserve">            </v>
      </c>
      <c r="Q303" s="2" t="str">
        <f t="shared" si="222"/>
        <v>'single',</v>
      </c>
      <c r="R303" s="2" t="str">
        <f t="shared" si="207"/>
        <v>0,</v>
      </c>
      <c r="S303" s="2"/>
      <c r="T303" s="2" t="str">
        <f t="shared" si="223"/>
        <v>[-50, 50],</v>
      </c>
      <c r="U303" s="2" t="str">
        <f t="shared" si="229"/>
        <v xml:space="preserve">  </v>
      </c>
      <c r="V303" s="13" t="str">
        <f t="shared" si="225"/>
        <v>m,</v>
      </c>
      <c r="W303" s="2" t="str">
        <f t="shared" si="230"/>
        <v xml:space="preserve">       </v>
      </c>
      <c r="X303" s="5" t="str">
        <f t="shared" si="227"/>
        <v>' Difference in the height of the roadway between the detected object and our vehicle (center of the rear axle) ';</v>
      </c>
      <c r="Z303" s="3">
        <v>-8</v>
      </c>
      <c r="AA303" s="3">
        <v>7</v>
      </c>
      <c r="AB303" s="3">
        <v>4</v>
      </c>
    </row>
    <row r="304" spans="2:28" ht="13.35" customHeight="1" x14ac:dyDescent="0.3">
      <c r="B304" s="205"/>
      <c r="C304" s="31" t="str">
        <f t="shared" ref="C304:C312" si="231">"DfMliaPercObj3"&amp;D304</f>
        <v>DfMliaPercObj3Detect</v>
      </c>
      <c r="D304" s="44" t="s">
        <v>751</v>
      </c>
      <c r="E304" s="7" t="s">
        <v>752</v>
      </c>
      <c r="F304" s="10" t="s">
        <v>1775</v>
      </c>
      <c r="G304" s="27">
        <v>1</v>
      </c>
      <c r="H304" s="27">
        <v>0</v>
      </c>
      <c r="I304" s="27"/>
      <c r="J304" s="29">
        <v>0</v>
      </c>
      <c r="K304" s="29">
        <v>1</v>
      </c>
      <c r="L304" s="29" t="s">
        <v>1777</v>
      </c>
      <c r="M304" s="2"/>
      <c r="N304" s="10" t="s">
        <v>19</v>
      </c>
      <c r="O304" s="2" t="str">
        <f t="shared" si="220"/>
        <v>'DfMliaPercObj3Detect',</v>
      </c>
      <c r="P304" s="2" t="str">
        <f t="shared" si="228"/>
        <v xml:space="preserve">        </v>
      </c>
      <c r="Q304" s="2" t="str">
        <f t="shared" si="222"/>
        <v>'uint8',</v>
      </c>
      <c r="R304" s="2" t="str">
        <f t="shared" si="207"/>
        <v>0,</v>
      </c>
      <c r="S304" s="2"/>
      <c r="T304" s="2" t="str">
        <f t="shared" si="223"/>
        <v>[0, 1],</v>
      </c>
      <c r="U304" s="2" t="str">
        <f t="shared" si="229"/>
        <v xml:space="preserve">     </v>
      </c>
      <c r="V304" s="13" t="str">
        <f t="shared" si="225"/>
        <v>-,</v>
      </c>
      <c r="W304" s="2" t="str">
        <f t="shared" si="230"/>
        <v xml:space="preserve">       </v>
      </c>
      <c r="X304" s="5" t="str">
        <f t="shared" si="227"/>
        <v>' Detect flag of object ';</v>
      </c>
      <c r="Z304" s="3">
        <v>0</v>
      </c>
      <c r="AA304" s="3">
        <v>1</v>
      </c>
      <c r="AB304" s="3">
        <v>1</v>
      </c>
    </row>
    <row r="305" spans="2:28" ht="13.35" customHeight="1" x14ac:dyDescent="0.3">
      <c r="B305" s="205"/>
      <c r="C305" s="32" t="str">
        <f t="shared" si="231"/>
        <v>DfMliaPercObj3Sx1</v>
      </c>
      <c r="D305" s="86" t="s">
        <v>1558</v>
      </c>
      <c r="E305" s="7" t="s">
        <v>1562</v>
      </c>
      <c r="F305" s="10" t="s">
        <v>1776</v>
      </c>
      <c r="G305" s="27">
        <v>1</v>
      </c>
      <c r="H305" s="27">
        <v>0</v>
      </c>
      <c r="I305" s="27"/>
      <c r="J305" s="29">
        <v>0</v>
      </c>
      <c r="K305" s="29">
        <v>500</v>
      </c>
      <c r="L305" s="30" t="s">
        <v>1788</v>
      </c>
      <c r="M305" s="2"/>
      <c r="N305" s="10" t="s">
        <v>19</v>
      </c>
      <c r="O305" s="2" t="str">
        <f t="shared" si="220"/>
        <v>'DfMliaPercObj3Sx1',</v>
      </c>
      <c r="P305" s="2" t="str">
        <f t="shared" si="228"/>
        <v xml:space="preserve">           </v>
      </c>
      <c r="Q305" s="2" t="str">
        <f t="shared" si="222"/>
        <v>'single',</v>
      </c>
      <c r="R305" s="2" t="str">
        <f t="shared" si="207"/>
        <v>0,</v>
      </c>
      <c r="S305" s="2"/>
      <c r="T305" s="2" t="str">
        <f t="shared" si="223"/>
        <v>[0, 500],</v>
      </c>
      <c r="U305" s="2" t="str">
        <f t="shared" si="229"/>
        <v xml:space="preserve">   </v>
      </c>
      <c r="V305" s="13" t="str">
        <f t="shared" si="225"/>
        <v>m,</v>
      </c>
      <c r="W305" s="2" t="str">
        <f t="shared" si="230"/>
        <v xml:space="preserve">       </v>
      </c>
      <c r="X305" s="5" t="str">
        <f t="shared" si="227"/>
        <v>' Long Distance to left point of the Object ';</v>
      </c>
      <c r="Z305" s="3">
        <v>0</v>
      </c>
      <c r="AA305" s="3">
        <v>255</v>
      </c>
      <c r="AB305" s="3">
        <v>8</v>
      </c>
    </row>
    <row r="306" spans="2:28" ht="13.35" customHeight="1" x14ac:dyDescent="0.3">
      <c r="B306" s="205"/>
      <c r="C306" s="32" t="str">
        <f t="shared" si="231"/>
        <v>DfMliaPercObj3Sy1</v>
      </c>
      <c r="D306" s="86" t="s">
        <v>1559</v>
      </c>
      <c r="E306" s="7" t="s">
        <v>1563</v>
      </c>
      <c r="F306" s="10" t="s">
        <v>1776</v>
      </c>
      <c r="G306" s="27">
        <v>1</v>
      </c>
      <c r="H306" s="27">
        <v>0</v>
      </c>
      <c r="I306" s="27"/>
      <c r="J306" s="29">
        <v>-290</v>
      </c>
      <c r="K306" s="29">
        <v>290</v>
      </c>
      <c r="L306" s="30" t="s">
        <v>1788</v>
      </c>
      <c r="M306" s="2"/>
      <c r="N306" s="10" t="s">
        <v>19</v>
      </c>
      <c r="O306" s="2" t="str">
        <f t="shared" si="220"/>
        <v>'DfMliaPercObj3Sy1',</v>
      </c>
      <c r="P306" s="2" t="str">
        <f t="shared" si="228"/>
        <v xml:space="preserve">           </v>
      </c>
      <c r="Q306" s="2" t="str">
        <f t="shared" si="222"/>
        <v>'single',</v>
      </c>
      <c r="R306" s="2" t="str">
        <f t="shared" si="207"/>
        <v>0,</v>
      </c>
      <c r="S306" s="2"/>
      <c r="T306" s="2" t="str">
        <f t="shared" si="223"/>
        <v>[-290, 290],</v>
      </c>
      <c r="U306" s="2" t="str">
        <f t="shared" si="229"/>
        <v/>
      </c>
      <c r="V306" s="13" t="str">
        <f t="shared" si="225"/>
        <v>m,</v>
      </c>
      <c r="W306" s="2" t="str">
        <f t="shared" si="230"/>
        <v xml:space="preserve">       </v>
      </c>
      <c r="X306" s="5" t="str">
        <f t="shared" si="227"/>
        <v>' Lat Distande to left point of the Object ';</v>
      </c>
      <c r="Z306" s="3">
        <v>-127</v>
      </c>
      <c r="AA306" s="3">
        <v>127</v>
      </c>
      <c r="AB306" s="3">
        <v>8</v>
      </c>
    </row>
    <row r="307" spans="2:28" ht="13.35" customHeight="1" x14ac:dyDescent="0.3">
      <c r="B307" s="205"/>
      <c r="C307" s="32" t="str">
        <f t="shared" si="231"/>
        <v>DfMliaPercObj3Sx2</v>
      </c>
      <c r="D307" s="86" t="s">
        <v>1560</v>
      </c>
      <c r="E307" s="7" t="s">
        <v>1564</v>
      </c>
      <c r="F307" s="10" t="s">
        <v>1776</v>
      </c>
      <c r="G307" s="27">
        <v>1</v>
      </c>
      <c r="H307" s="27">
        <v>0</v>
      </c>
      <c r="I307" s="27"/>
      <c r="J307" s="29">
        <v>0</v>
      </c>
      <c r="K307" s="29">
        <v>500</v>
      </c>
      <c r="L307" s="30" t="s">
        <v>1788</v>
      </c>
      <c r="M307" s="2"/>
      <c r="N307" s="10" t="s">
        <v>19</v>
      </c>
      <c r="O307" s="2" t="str">
        <f t="shared" si="220"/>
        <v>'DfMliaPercObj3Sx2',</v>
      </c>
      <c r="P307" s="2" t="str">
        <f>REPT(" ", (31-LEN(O307)))</f>
        <v xml:space="preserve">           </v>
      </c>
      <c r="Q307" s="2" t="str">
        <f t="shared" si="222"/>
        <v>'single',</v>
      </c>
      <c r="R307" s="2" t="str">
        <f t="shared" si="207"/>
        <v>0,</v>
      </c>
      <c r="S307" s="2"/>
      <c r="T307" s="2" t="str">
        <f t="shared" si="223"/>
        <v>[0, 500],</v>
      </c>
      <c r="U307" s="2" t="str">
        <f>REPT(" ", (12-LEN(T307)))</f>
        <v xml:space="preserve">   </v>
      </c>
      <c r="V307" s="13" t="str">
        <f t="shared" si="225"/>
        <v>m,</v>
      </c>
      <c r="W307" s="2" t="str">
        <f>REPT(" ", (9-LEN(V307)))</f>
        <v xml:space="preserve">       </v>
      </c>
      <c r="X307" s="5" t="str">
        <f t="shared" si="227"/>
        <v>' Long Distance to right point of the Object ';</v>
      </c>
      <c r="Z307" s="3">
        <v>0</v>
      </c>
      <c r="AA307" s="3">
        <v>255</v>
      </c>
      <c r="AB307" s="3">
        <v>8</v>
      </c>
    </row>
    <row r="308" spans="2:28" ht="13.35" customHeight="1" x14ac:dyDescent="0.3">
      <c r="B308" s="205"/>
      <c r="C308" s="32" t="str">
        <f t="shared" si="231"/>
        <v>DfMliaPercObj3Sy2</v>
      </c>
      <c r="D308" s="86" t="s">
        <v>1561</v>
      </c>
      <c r="E308" s="7" t="s">
        <v>1565</v>
      </c>
      <c r="F308" s="10" t="s">
        <v>1776</v>
      </c>
      <c r="G308" s="27">
        <v>1</v>
      </c>
      <c r="H308" s="27">
        <v>0</v>
      </c>
      <c r="I308" s="27"/>
      <c r="J308" s="29">
        <v>-290</v>
      </c>
      <c r="K308" s="29">
        <v>290</v>
      </c>
      <c r="L308" s="30" t="s">
        <v>1788</v>
      </c>
      <c r="M308" s="2"/>
      <c r="N308" s="10" t="s">
        <v>19</v>
      </c>
      <c r="O308" s="2" t="str">
        <f t="shared" si="220"/>
        <v>'DfMliaPercObj3Sy2',</v>
      </c>
      <c r="P308" s="2" t="str">
        <f t="shared" ref="P308:P315" si="232">REPT(" ", (31-LEN(O308)))</f>
        <v xml:space="preserve">           </v>
      </c>
      <c r="Q308" s="2" t="str">
        <f t="shared" si="222"/>
        <v>'single',</v>
      </c>
      <c r="R308" s="2" t="str">
        <f t="shared" si="207"/>
        <v>0,</v>
      </c>
      <c r="S308" s="2"/>
      <c r="T308" s="2" t="str">
        <f t="shared" si="223"/>
        <v>[-290, 290],</v>
      </c>
      <c r="U308" s="2" t="str">
        <f t="shared" ref="U308:U315" si="233">REPT(" ", (12-LEN(T308)))</f>
        <v/>
      </c>
      <c r="V308" s="13" t="str">
        <f t="shared" si="225"/>
        <v>m,</v>
      </c>
      <c r="W308" s="2" t="str">
        <f t="shared" ref="W308:W315" si="234">REPT(" ", (9-LEN(V308)))</f>
        <v xml:space="preserve">       </v>
      </c>
      <c r="X308" s="5" t="str">
        <f t="shared" si="227"/>
        <v>' Lat Distande to right point of the Object ';</v>
      </c>
      <c r="Z308" s="3">
        <v>-127</v>
      </c>
      <c r="AA308" s="3">
        <v>127</v>
      </c>
      <c r="AB308" s="3">
        <v>8</v>
      </c>
    </row>
    <row r="309" spans="2:28" ht="13.35" customHeight="1" x14ac:dyDescent="0.3">
      <c r="B309" s="205"/>
      <c r="C309" s="32" t="str">
        <f t="shared" si="231"/>
        <v>DfMliaPercObj3Vel</v>
      </c>
      <c r="D309" s="284" t="s">
        <v>2976</v>
      </c>
      <c r="E309" s="7" t="s">
        <v>2978</v>
      </c>
      <c r="F309" s="10" t="s">
        <v>1776</v>
      </c>
      <c r="G309" s="27">
        <v>1</v>
      </c>
      <c r="H309" s="27">
        <v>0</v>
      </c>
      <c r="I309" s="27"/>
      <c r="J309" s="29">
        <v>0</v>
      </c>
      <c r="K309" s="29">
        <v>102</v>
      </c>
      <c r="L309" s="30" t="s">
        <v>2042</v>
      </c>
      <c r="M309" s="2"/>
      <c r="N309" s="10" t="s">
        <v>19</v>
      </c>
      <c r="O309" s="2" t="str">
        <f t="shared" si="220"/>
        <v>'DfMliaPercObj3Vel',</v>
      </c>
      <c r="P309" s="2" t="str">
        <f t="shared" si="232"/>
        <v xml:space="preserve">           </v>
      </c>
      <c r="Q309" s="2" t="str">
        <f t="shared" si="222"/>
        <v>'single',</v>
      </c>
      <c r="R309" s="2" t="str">
        <f t="shared" si="207"/>
        <v>0,</v>
      </c>
      <c r="S309" s="2"/>
      <c r="T309" s="2" t="str">
        <f t="shared" si="223"/>
        <v>[0, 102],</v>
      </c>
      <c r="U309" s="2" t="str">
        <f t="shared" si="233"/>
        <v xml:space="preserve">   </v>
      </c>
      <c r="V309" s="13" t="str">
        <f t="shared" si="225"/>
        <v>m/s,</v>
      </c>
      <c r="W309" s="2" t="str">
        <f t="shared" si="234"/>
        <v xml:space="preserve">     </v>
      </c>
      <c r="X309" s="5" t="str">
        <f t="shared" si="227"/>
        <v>' Speed ';</v>
      </c>
      <c r="Z309" s="3">
        <v>0</v>
      </c>
      <c r="AA309" s="3">
        <v>3</v>
      </c>
      <c r="AB309" s="3">
        <v>2</v>
      </c>
    </row>
    <row r="310" spans="2:28" ht="13.35" customHeight="1" x14ac:dyDescent="0.3">
      <c r="B310" s="205"/>
      <c r="C310" s="32" t="str">
        <f t="shared" si="231"/>
        <v>DfMliaPercObj3Precision</v>
      </c>
      <c r="D310" s="284" t="s">
        <v>2977</v>
      </c>
      <c r="E310" s="7" t="s">
        <v>2979</v>
      </c>
      <c r="F310" s="10" t="s">
        <v>1775</v>
      </c>
      <c r="G310" s="27">
        <v>1</v>
      </c>
      <c r="H310" s="27">
        <v>0</v>
      </c>
      <c r="I310" s="27"/>
      <c r="J310" s="29">
        <v>0</v>
      </c>
      <c r="K310" s="29">
        <v>1</v>
      </c>
      <c r="L310" s="29" t="s">
        <v>1777</v>
      </c>
      <c r="M310" s="2"/>
      <c r="N310" s="10" t="s">
        <v>19</v>
      </c>
      <c r="O310" s="2" t="str">
        <f t="shared" si="220"/>
        <v>'DfMliaPercObj3Precision',</v>
      </c>
      <c r="P310" s="2" t="str">
        <f t="shared" si="232"/>
        <v xml:space="preserve">     </v>
      </c>
      <c r="Q310" s="2" t="str">
        <f t="shared" si="222"/>
        <v>'uint8',</v>
      </c>
      <c r="R310" s="2" t="str">
        <f t="shared" si="207"/>
        <v>0,</v>
      </c>
      <c r="S310" s="2"/>
      <c r="T310" s="2" t="str">
        <f t="shared" si="223"/>
        <v>[0, 1],</v>
      </c>
      <c r="U310" s="2" t="str">
        <f t="shared" si="233"/>
        <v xml:space="preserve">     </v>
      </c>
      <c r="V310" s="13" t="str">
        <f t="shared" si="225"/>
        <v>-,</v>
      </c>
      <c r="W310" s="2" t="str">
        <f t="shared" si="234"/>
        <v xml:space="preserve">       </v>
      </c>
      <c r="X310" s="5" t="str">
        <f t="shared" si="227"/>
        <v>' 0 - Low percision 1 - High percision ';</v>
      </c>
      <c r="Z310" s="3">
        <v>0</v>
      </c>
      <c r="AA310" s="3">
        <v>3</v>
      </c>
      <c r="AB310" s="3">
        <v>2</v>
      </c>
    </row>
    <row r="311" spans="2:28" ht="13.35" customHeight="1" x14ac:dyDescent="0.3">
      <c r="B311" s="205"/>
      <c r="C311" s="32" t="str">
        <f t="shared" si="231"/>
        <v>DfMliaPercObj3LightSts</v>
      </c>
      <c r="D311" s="44" t="s">
        <v>750</v>
      </c>
      <c r="E311" s="7" t="s">
        <v>2980</v>
      </c>
      <c r="F311" s="10" t="s">
        <v>1775</v>
      </c>
      <c r="G311" s="27">
        <v>1</v>
      </c>
      <c r="H311" s="27">
        <v>0</v>
      </c>
      <c r="I311" s="27"/>
      <c r="J311" s="29">
        <v>0</v>
      </c>
      <c r="K311" s="29">
        <v>1</v>
      </c>
      <c r="L311" s="29" t="s">
        <v>1777</v>
      </c>
      <c r="M311" s="2"/>
      <c r="N311" s="10" t="s">
        <v>19</v>
      </c>
      <c r="O311" s="2" t="str">
        <f t="shared" si="220"/>
        <v>'DfMliaPercObj3LightSts',</v>
      </c>
      <c r="P311" s="2" t="str">
        <f t="shared" si="232"/>
        <v xml:space="preserve">      </v>
      </c>
      <c r="Q311" s="2" t="str">
        <f t="shared" si="222"/>
        <v>'uint8',</v>
      </c>
      <c r="R311" s="2" t="str">
        <f t="shared" si="207"/>
        <v>0,</v>
      </c>
      <c r="S311" s="2"/>
      <c r="T311" s="2" t="str">
        <f t="shared" si="223"/>
        <v>[0, 1],</v>
      </c>
      <c r="U311" s="2" t="str">
        <f t="shared" si="233"/>
        <v xml:space="preserve">     </v>
      </c>
      <c r="V311" s="13" t="str">
        <f t="shared" si="225"/>
        <v>-,</v>
      </c>
      <c r="W311" s="2" t="str">
        <f t="shared" si="234"/>
        <v xml:space="preserve">       </v>
      </c>
      <c r="X311" s="5" t="str">
        <f t="shared" si="227"/>
        <v>' 0 - Lights off 1 - Lights on ';</v>
      </c>
      <c r="Z311" s="3">
        <v>0</v>
      </c>
      <c r="AA311" s="3">
        <v>3</v>
      </c>
      <c r="AB311" s="3">
        <v>2</v>
      </c>
    </row>
    <row r="312" spans="2:28" ht="13.35" customHeight="1" thickBot="1" x14ac:dyDescent="0.35">
      <c r="B312" s="205"/>
      <c r="C312" s="33" t="str">
        <f t="shared" si="231"/>
        <v>DfMliaPercObj3Sz</v>
      </c>
      <c r="D312" s="211" t="s">
        <v>1874</v>
      </c>
      <c r="E312" s="7" t="s">
        <v>2981</v>
      </c>
      <c r="F312" s="10" t="s">
        <v>1776</v>
      </c>
      <c r="G312" s="27">
        <v>1</v>
      </c>
      <c r="H312" s="27">
        <v>0</v>
      </c>
      <c r="I312" s="27"/>
      <c r="J312" s="29">
        <v>-50</v>
      </c>
      <c r="K312" s="29">
        <v>50</v>
      </c>
      <c r="L312" s="30" t="s">
        <v>1788</v>
      </c>
      <c r="M312" s="2"/>
      <c r="N312" s="10" t="s">
        <v>19</v>
      </c>
      <c r="O312" s="2" t="str">
        <f t="shared" si="220"/>
        <v>'DfMliaPercObj3Sz',</v>
      </c>
      <c r="P312" s="2" t="str">
        <f t="shared" si="232"/>
        <v xml:space="preserve">            </v>
      </c>
      <c r="Q312" s="2" t="str">
        <f t="shared" si="222"/>
        <v>'single',</v>
      </c>
      <c r="R312" s="2" t="str">
        <f t="shared" si="207"/>
        <v>0,</v>
      </c>
      <c r="S312" s="2"/>
      <c r="T312" s="2" t="str">
        <f t="shared" si="223"/>
        <v>[-50, 50],</v>
      </c>
      <c r="U312" s="2" t="str">
        <f t="shared" si="233"/>
        <v xml:space="preserve">  </v>
      </c>
      <c r="V312" s="13" t="str">
        <f t="shared" si="225"/>
        <v>m,</v>
      </c>
      <c r="W312" s="2" t="str">
        <f t="shared" si="234"/>
        <v xml:space="preserve">       </v>
      </c>
      <c r="X312" s="5" t="str">
        <f t="shared" si="227"/>
        <v>' Difference in the height of the roadway between the detected object and our vehicle (center of the rear axle) ';</v>
      </c>
      <c r="Z312" s="3">
        <v>-8</v>
      </c>
      <c r="AA312" s="3">
        <v>7</v>
      </c>
      <c r="AB312" s="3">
        <v>4</v>
      </c>
    </row>
    <row r="313" spans="2:28" ht="13.35" customHeight="1" x14ac:dyDescent="0.3">
      <c r="B313" s="205"/>
      <c r="C313" s="31" t="str">
        <f t="shared" ref="C313:C321" si="235">"DfMliaPercObj4"&amp;D313</f>
        <v>DfMliaPercObj4Detect</v>
      </c>
      <c r="D313" s="44" t="s">
        <v>751</v>
      </c>
      <c r="E313" s="7" t="s">
        <v>752</v>
      </c>
      <c r="F313" s="10" t="s">
        <v>1775</v>
      </c>
      <c r="G313" s="27">
        <v>1</v>
      </c>
      <c r="H313" s="27">
        <v>0</v>
      </c>
      <c r="I313" s="27"/>
      <c r="J313" s="29">
        <v>0</v>
      </c>
      <c r="K313" s="29">
        <v>1</v>
      </c>
      <c r="L313" s="29" t="s">
        <v>1777</v>
      </c>
      <c r="M313" s="2"/>
      <c r="N313" s="10" t="s">
        <v>19</v>
      </c>
      <c r="O313" s="2" t="str">
        <f t="shared" ref="O313:O348" si="236">"'"&amp;C313&amp;"'"&amp;","</f>
        <v>'DfMliaPercObj4Detect',</v>
      </c>
      <c r="P313" s="2" t="str">
        <f t="shared" si="232"/>
        <v xml:space="preserve">        </v>
      </c>
      <c r="Q313" s="2" t="str">
        <f t="shared" ref="Q313:Q348" si="237">"'"&amp;F313&amp;"',"</f>
        <v>'uint8',</v>
      </c>
      <c r="R313" s="2" t="str">
        <f t="shared" si="207"/>
        <v>0,</v>
      </c>
      <c r="S313" s="2"/>
      <c r="T313" s="2" t="str">
        <f t="shared" ref="T313:T348" si="238">"["&amp;J313&amp;", "&amp;LEFT(K313,7)&amp;"]"&amp;","</f>
        <v>[0, 1],</v>
      </c>
      <c r="U313" s="2" t="str">
        <f t="shared" si="233"/>
        <v xml:space="preserve">     </v>
      </c>
      <c r="V313" s="13" t="str">
        <f t="shared" ref="V313:V348" si="239">IF(L313="[]","''",(IF(L313="'-'","''",L313)))&amp;","</f>
        <v>-,</v>
      </c>
      <c r="W313" s="2" t="str">
        <f t="shared" si="234"/>
        <v xml:space="preserve">       </v>
      </c>
      <c r="X313" s="5" t="str">
        <f t="shared" ref="X313:X348" si="240">"'"&amp;IF(E313="[]","-"," "&amp;(CLEAN(E313))&amp;" ")&amp;"'"&amp;";"</f>
        <v>' Detect flag of object ';</v>
      </c>
      <c r="Z313" s="3">
        <v>0</v>
      </c>
      <c r="AA313" s="3">
        <v>1</v>
      </c>
      <c r="AB313" s="3">
        <v>1</v>
      </c>
    </row>
    <row r="314" spans="2:28" ht="13.35" customHeight="1" x14ac:dyDescent="0.3">
      <c r="B314" s="205"/>
      <c r="C314" s="32" t="str">
        <f t="shared" si="235"/>
        <v>DfMliaPercObj4Sx1</v>
      </c>
      <c r="D314" s="86" t="s">
        <v>1558</v>
      </c>
      <c r="E314" s="7" t="s">
        <v>1562</v>
      </c>
      <c r="F314" s="10" t="s">
        <v>1776</v>
      </c>
      <c r="G314" s="27">
        <v>1</v>
      </c>
      <c r="H314" s="27">
        <v>0</v>
      </c>
      <c r="I314" s="27"/>
      <c r="J314" s="29">
        <v>0</v>
      </c>
      <c r="K314" s="29">
        <v>500</v>
      </c>
      <c r="L314" s="30" t="s">
        <v>1788</v>
      </c>
      <c r="M314" s="2"/>
      <c r="N314" s="10" t="s">
        <v>19</v>
      </c>
      <c r="O314" s="2" t="str">
        <f t="shared" si="236"/>
        <v>'DfMliaPercObj4Sx1',</v>
      </c>
      <c r="P314" s="2" t="str">
        <f t="shared" si="232"/>
        <v xml:space="preserve">           </v>
      </c>
      <c r="Q314" s="2" t="str">
        <f t="shared" si="237"/>
        <v>'single',</v>
      </c>
      <c r="R314" s="2" t="str">
        <f t="shared" si="207"/>
        <v>0,</v>
      </c>
      <c r="S314" s="2"/>
      <c r="T314" s="2" t="str">
        <f t="shared" si="238"/>
        <v>[0, 500],</v>
      </c>
      <c r="U314" s="2" t="str">
        <f t="shared" si="233"/>
        <v xml:space="preserve">   </v>
      </c>
      <c r="V314" s="13" t="str">
        <f t="shared" si="239"/>
        <v>m,</v>
      </c>
      <c r="W314" s="2" t="str">
        <f t="shared" si="234"/>
        <v xml:space="preserve">       </v>
      </c>
      <c r="X314" s="5" t="str">
        <f t="shared" si="240"/>
        <v>' Long Distance to left point of the Object ';</v>
      </c>
      <c r="Z314" s="3">
        <v>0</v>
      </c>
      <c r="AA314" s="3">
        <v>255</v>
      </c>
      <c r="AB314" s="3">
        <v>8</v>
      </c>
    </row>
    <row r="315" spans="2:28" ht="13.35" customHeight="1" x14ac:dyDescent="0.3">
      <c r="B315" s="205"/>
      <c r="C315" s="32" t="str">
        <f t="shared" si="235"/>
        <v>DfMliaPercObj4Sy1</v>
      </c>
      <c r="D315" s="86" t="s">
        <v>1559</v>
      </c>
      <c r="E315" s="7" t="s">
        <v>1563</v>
      </c>
      <c r="F315" s="10" t="s">
        <v>1776</v>
      </c>
      <c r="G315" s="27">
        <v>1</v>
      </c>
      <c r="H315" s="27">
        <v>0</v>
      </c>
      <c r="I315" s="27"/>
      <c r="J315" s="29">
        <v>-290</v>
      </c>
      <c r="K315" s="29">
        <v>290</v>
      </c>
      <c r="L315" s="30" t="s">
        <v>1788</v>
      </c>
      <c r="M315" s="2"/>
      <c r="N315" s="10" t="s">
        <v>19</v>
      </c>
      <c r="O315" s="2" t="str">
        <f t="shared" si="236"/>
        <v>'DfMliaPercObj4Sy1',</v>
      </c>
      <c r="P315" s="2" t="str">
        <f t="shared" si="232"/>
        <v xml:space="preserve">           </v>
      </c>
      <c r="Q315" s="2" t="str">
        <f t="shared" si="237"/>
        <v>'single',</v>
      </c>
      <c r="R315" s="2" t="str">
        <f t="shared" si="207"/>
        <v>0,</v>
      </c>
      <c r="S315" s="2"/>
      <c r="T315" s="2" t="str">
        <f t="shared" si="238"/>
        <v>[-290, 290],</v>
      </c>
      <c r="U315" s="2" t="str">
        <f t="shared" si="233"/>
        <v/>
      </c>
      <c r="V315" s="13" t="str">
        <f t="shared" si="239"/>
        <v>m,</v>
      </c>
      <c r="W315" s="2" t="str">
        <f t="shared" si="234"/>
        <v xml:space="preserve">       </v>
      </c>
      <c r="X315" s="5" t="str">
        <f t="shared" si="240"/>
        <v>' Lat Distande to left point of the Object ';</v>
      </c>
      <c r="Z315" s="3">
        <v>-127</v>
      </c>
      <c r="AA315" s="3">
        <v>127</v>
      </c>
      <c r="AB315" s="3">
        <v>8</v>
      </c>
    </row>
    <row r="316" spans="2:28" ht="13.35" customHeight="1" x14ac:dyDescent="0.3">
      <c r="B316" s="205"/>
      <c r="C316" s="32" t="str">
        <f t="shared" si="235"/>
        <v>DfMliaPercObj4Sx2</v>
      </c>
      <c r="D316" s="86" t="s">
        <v>1560</v>
      </c>
      <c r="E316" s="7" t="s">
        <v>1564</v>
      </c>
      <c r="F316" s="10" t="s">
        <v>1776</v>
      </c>
      <c r="G316" s="27">
        <v>1</v>
      </c>
      <c r="H316" s="27">
        <v>0</v>
      </c>
      <c r="I316" s="27"/>
      <c r="J316" s="29">
        <v>0</v>
      </c>
      <c r="K316" s="29">
        <v>500</v>
      </c>
      <c r="L316" s="30" t="s">
        <v>1788</v>
      </c>
      <c r="M316" s="2"/>
      <c r="N316" s="10" t="s">
        <v>19</v>
      </c>
      <c r="O316" s="2" t="str">
        <f t="shared" si="236"/>
        <v>'DfMliaPercObj4Sx2',</v>
      </c>
      <c r="P316" s="2" t="str">
        <f>REPT(" ", (31-LEN(O316)))</f>
        <v xml:space="preserve">           </v>
      </c>
      <c r="Q316" s="2" t="str">
        <f t="shared" si="237"/>
        <v>'single',</v>
      </c>
      <c r="R316" s="2" t="str">
        <f t="shared" si="207"/>
        <v>0,</v>
      </c>
      <c r="S316" s="2"/>
      <c r="T316" s="2" t="str">
        <f t="shared" si="238"/>
        <v>[0, 500],</v>
      </c>
      <c r="U316" s="2" t="str">
        <f>REPT(" ", (12-LEN(T316)))</f>
        <v xml:space="preserve">   </v>
      </c>
      <c r="V316" s="13" t="str">
        <f t="shared" si="239"/>
        <v>m,</v>
      </c>
      <c r="W316" s="2" t="str">
        <f>REPT(" ", (9-LEN(V316)))</f>
        <v xml:space="preserve">       </v>
      </c>
      <c r="X316" s="5" t="str">
        <f t="shared" si="240"/>
        <v>' Long Distance to right point of the Object ';</v>
      </c>
      <c r="Z316" s="3">
        <v>0</v>
      </c>
      <c r="AA316" s="3">
        <v>255</v>
      </c>
      <c r="AB316" s="3">
        <v>8</v>
      </c>
    </row>
    <row r="317" spans="2:28" ht="13.35" customHeight="1" x14ac:dyDescent="0.3">
      <c r="B317" s="205"/>
      <c r="C317" s="32" t="str">
        <f t="shared" si="235"/>
        <v>DfMliaPercObj4Sy2</v>
      </c>
      <c r="D317" s="86" t="s">
        <v>1561</v>
      </c>
      <c r="E317" s="7" t="s">
        <v>1565</v>
      </c>
      <c r="F317" s="10" t="s">
        <v>1776</v>
      </c>
      <c r="G317" s="27">
        <v>1</v>
      </c>
      <c r="H317" s="27">
        <v>0</v>
      </c>
      <c r="I317" s="27"/>
      <c r="J317" s="29">
        <v>-290</v>
      </c>
      <c r="K317" s="29">
        <v>290</v>
      </c>
      <c r="L317" s="30" t="s">
        <v>1788</v>
      </c>
      <c r="M317" s="2"/>
      <c r="N317" s="10" t="s">
        <v>19</v>
      </c>
      <c r="O317" s="2" t="str">
        <f t="shared" si="236"/>
        <v>'DfMliaPercObj4Sy2',</v>
      </c>
      <c r="P317" s="2" t="str">
        <f t="shared" ref="P317:P324" si="241">REPT(" ", (31-LEN(O317)))</f>
        <v xml:space="preserve">           </v>
      </c>
      <c r="Q317" s="2" t="str">
        <f t="shared" si="237"/>
        <v>'single',</v>
      </c>
      <c r="R317" s="2" t="str">
        <f t="shared" si="207"/>
        <v>0,</v>
      </c>
      <c r="S317" s="2"/>
      <c r="T317" s="2" t="str">
        <f t="shared" si="238"/>
        <v>[-290, 290],</v>
      </c>
      <c r="U317" s="2" t="str">
        <f t="shared" ref="U317:U324" si="242">REPT(" ", (12-LEN(T317)))</f>
        <v/>
      </c>
      <c r="V317" s="13" t="str">
        <f t="shared" si="239"/>
        <v>m,</v>
      </c>
      <c r="W317" s="2" t="str">
        <f t="shared" ref="W317:W324" si="243">REPT(" ", (9-LEN(V317)))</f>
        <v xml:space="preserve">       </v>
      </c>
      <c r="X317" s="5" t="str">
        <f t="shared" si="240"/>
        <v>' Lat Distande to right point of the Object ';</v>
      </c>
      <c r="Z317" s="3">
        <v>-127</v>
      </c>
      <c r="AA317" s="3">
        <v>127</v>
      </c>
      <c r="AB317" s="3">
        <v>8</v>
      </c>
    </row>
    <row r="318" spans="2:28" ht="13.35" customHeight="1" x14ac:dyDescent="0.3">
      <c r="B318" s="205"/>
      <c r="C318" s="32" t="str">
        <f t="shared" si="235"/>
        <v>DfMliaPercObj4Vel</v>
      </c>
      <c r="D318" s="284" t="s">
        <v>2976</v>
      </c>
      <c r="E318" s="7" t="s">
        <v>2978</v>
      </c>
      <c r="F318" s="10" t="s">
        <v>1776</v>
      </c>
      <c r="G318" s="27">
        <v>1</v>
      </c>
      <c r="H318" s="27">
        <v>0</v>
      </c>
      <c r="I318" s="27"/>
      <c r="J318" s="29">
        <v>0</v>
      </c>
      <c r="K318" s="29">
        <v>102</v>
      </c>
      <c r="L318" s="30" t="s">
        <v>2042</v>
      </c>
      <c r="M318" s="2"/>
      <c r="N318" s="10" t="s">
        <v>19</v>
      </c>
      <c r="O318" s="2" t="str">
        <f t="shared" si="236"/>
        <v>'DfMliaPercObj4Vel',</v>
      </c>
      <c r="P318" s="2" t="str">
        <f t="shared" si="241"/>
        <v xml:space="preserve">           </v>
      </c>
      <c r="Q318" s="2" t="str">
        <f t="shared" si="237"/>
        <v>'single',</v>
      </c>
      <c r="R318" s="2" t="str">
        <f t="shared" si="207"/>
        <v>0,</v>
      </c>
      <c r="S318" s="2"/>
      <c r="T318" s="2" t="str">
        <f t="shared" si="238"/>
        <v>[0, 102],</v>
      </c>
      <c r="U318" s="2" t="str">
        <f t="shared" si="242"/>
        <v xml:space="preserve">   </v>
      </c>
      <c r="V318" s="13" t="str">
        <f t="shared" si="239"/>
        <v>m/s,</v>
      </c>
      <c r="W318" s="2" t="str">
        <f t="shared" si="243"/>
        <v xml:space="preserve">     </v>
      </c>
      <c r="X318" s="5" t="str">
        <f t="shared" si="240"/>
        <v>' Speed ';</v>
      </c>
      <c r="Z318" s="3">
        <v>0</v>
      </c>
      <c r="AA318" s="3">
        <v>3</v>
      </c>
      <c r="AB318" s="3">
        <v>2</v>
      </c>
    </row>
    <row r="319" spans="2:28" ht="13.35" customHeight="1" x14ac:dyDescent="0.3">
      <c r="B319" s="205"/>
      <c r="C319" s="32" t="str">
        <f t="shared" si="235"/>
        <v>DfMliaPercObj4Precision</v>
      </c>
      <c r="D319" s="284" t="s">
        <v>2977</v>
      </c>
      <c r="E319" s="7" t="s">
        <v>2979</v>
      </c>
      <c r="F319" s="10" t="s">
        <v>1775</v>
      </c>
      <c r="G319" s="27">
        <v>1</v>
      </c>
      <c r="H319" s="27">
        <v>0</v>
      </c>
      <c r="I319" s="27"/>
      <c r="J319" s="29">
        <v>0</v>
      </c>
      <c r="K319" s="29">
        <v>1</v>
      </c>
      <c r="L319" s="29" t="s">
        <v>1777</v>
      </c>
      <c r="M319" s="2"/>
      <c r="N319" s="10" t="s">
        <v>19</v>
      </c>
      <c r="O319" s="2" t="str">
        <f t="shared" si="236"/>
        <v>'DfMliaPercObj4Precision',</v>
      </c>
      <c r="P319" s="2" t="str">
        <f t="shared" si="241"/>
        <v xml:space="preserve">     </v>
      </c>
      <c r="Q319" s="2" t="str">
        <f t="shared" si="237"/>
        <v>'uint8',</v>
      </c>
      <c r="R319" s="2" t="str">
        <f t="shared" si="207"/>
        <v>0,</v>
      </c>
      <c r="S319" s="2"/>
      <c r="T319" s="2" t="str">
        <f t="shared" si="238"/>
        <v>[0, 1],</v>
      </c>
      <c r="U319" s="2" t="str">
        <f t="shared" si="242"/>
        <v xml:space="preserve">     </v>
      </c>
      <c r="V319" s="13" t="str">
        <f t="shared" si="239"/>
        <v>-,</v>
      </c>
      <c r="W319" s="2" t="str">
        <f t="shared" si="243"/>
        <v xml:space="preserve">       </v>
      </c>
      <c r="X319" s="5" t="str">
        <f t="shared" si="240"/>
        <v>' 0 - Low percision 1 - High percision ';</v>
      </c>
      <c r="Z319" s="3">
        <v>0</v>
      </c>
      <c r="AA319" s="3">
        <v>3</v>
      </c>
      <c r="AB319" s="3">
        <v>2</v>
      </c>
    </row>
    <row r="320" spans="2:28" ht="13.35" customHeight="1" x14ac:dyDescent="0.3">
      <c r="B320" s="205"/>
      <c r="C320" s="32" t="str">
        <f t="shared" si="235"/>
        <v>DfMliaPercObj4LightSts</v>
      </c>
      <c r="D320" s="44" t="s">
        <v>750</v>
      </c>
      <c r="E320" s="7" t="s">
        <v>2980</v>
      </c>
      <c r="F320" s="10" t="s">
        <v>1775</v>
      </c>
      <c r="G320" s="27">
        <v>1</v>
      </c>
      <c r="H320" s="27">
        <v>0</v>
      </c>
      <c r="I320" s="27"/>
      <c r="J320" s="29">
        <v>0</v>
      </c>
      <c r="K320" s="29">
        <v>1</v>
      </c>
      <c r="L320" s="29" t="s">
        <v>1777</v>
      </c>
      <c r="M320" s="2"/>
      <c r="N320" s="10" t="s">
        <v>19</v>
      </c>
      <c r="O320" s="2" t="str">
        <f t="shared" si="236"/>
        <v>'DfMliaPercObj4LightSts',</v>
      </c>
      <c r="P320" s="2" t="str">
        <f t="shared" si="241"/>
        <v xml:space="preserve">      </v>
      </c>
      <c r="Q320" s="2" t="str">
        <f t="shared" si="237"/>
        <v>'uint8',</v>
      </c>
      <c r="R320" s="2" t="str">
        <f t="shared" si="207"/>
        <v>0,</v>
      </c>
      <c r="S320" s="2"/>
      <c r="T320" s="2" t="str">
        <f t="shared" si="238"/>
        <v>[0, 1],</v>
      </c>
      <c r="U320" s="2" t="str">
        <f t="shared" si="242"/>
        <v xml:space="preserve">     </v>
      </c>
      <c r="V320" s="13" t="str">
        <f t="shared" si="239"/>
        <v>-,</v>
      </c>
      <c r="W320" s="2" t="str">
        <f t="shared" si="243"/>
        <v xml:space="preserve">       </v>
      </c>
      <c r="X320" s="5" t="str">
        <f t="shared" si="240"/>
        <v>' 0 - Lights off 1 - Lights on ';</v>
      </c>
      <c r="Z320" s="3">
        <v>0</v>
      </c>
      <c r="AA320" s="3">
        <v>3</v>
      </c>
      <c r="AB320" s="3">
        <v>2</v>
      </c>
    </row>
    <row r="321" spans="2:28" ht="13.35" customHeight="1" thickBot="1" x14ac:dyDescent="0.35">
      <c r="B321" s="205"/>
      <c r="C321" s="33" t="str">
        <f t="shared" si="235"/>
        <v>DfMliaPercObj4Sz</v>
      </c>
      <c r="D321" s="211" t="s">
        <v>1874</v>
      </c>
      <c r="E321" s="7" t="s">
        <v>2981</v>
      </c>
      <c r="F321" s="10" t="s">
        <v>1776</v>
      </c>
      <c r="G321" s="27">
        <v>1</v>
      </c>
      <c r="H321" s="27">
        <v>0</v>
      </c>
      <c r="I321" s="27"/>
      <c r="J321" s="29">
        <v>-50</v>
      </c>
      <c r="K321" s="29">
        <v>50</v>
      </c>
      <c r="L321" s="30" t="s">
        <v>1788</v>
      </c>
      <c r="M321" s="2"/>
      <c r="N321" s="10" t="s">
        <v>19</v>
      </c>
      <c r="O321" s="2" t="str">
        <f t="shared" si="236"/>
        <v>'DfMliaPercObj4Sz',</v>
      </c>
      <c r="P321" s="2" t="str">
        <f t="shared" si="241"/>
        <v xml:space="preserve">            </v>
      </c>
      <c r="Q321" s="2" t="str">
        <f t="shared" si="237"/>
        <v>'single',</v>
      </c>
      <c r="R321" s="2" t="str">
        <f t="shared" si="207"/>
        <v>0,</v>
      </c>
      <c r="S321" s="2"/>
      <c r="T321" s="2" t="str">
        <f t="shared" si="238"/>
        <v>[-50, 50],</v>
      </c>
      <c r="U321" s="2" t="str">
        <f t="shared" si="242"/>
        <v xml:space="preserve">  </v>
      </c>
      <c r="V321" s="13" t="str">
        <f t="shared" si="239"/>
        <v>m,</v>
      </c>
      <c r="W321" s="2" t="str">
        <f t="shared" si="243"/>
        <v xml:space="preserve">       </v>
      </c>
      <c r="X321" s="5" t="str">
        <f t="shared" si="240"/>
        <v>' Difference in the height of the roadway between the detected object and our vehicle (center of the rear axle) ';</v>
      </c>
      <c r="Z321" s="3">
        <v>-8</v>
      </c>
      <c r="AA321" s="3">
        <v>7</v>
      </c>
      <c r="AB321" s="3">
        <v>4</v>
      </c>
    </row>
    <row r="322" spans="2:28" ht="13.35" customHeight="1" x14ac:dyDescent="0.3">
      <c r="B322" s="205"/>
      <c r="C322" s="31" t="str">
        <f t="shared" ref="C322:C330" si="244">"DfMliaPercObj5"&amp;D322</f>
        <v>DfMliaPercObj5Detect</v>
      </c>
      <c r="D322" s="44" t="s">
        <v>751</v>
      </c>
      <c r="E322" s="7" t="s">
        <v>752</v>
      </c>
      <c r="F322" s="10" t="s">
        <v>1775</v>
      </c>
      <c r="G322" s="27">
        <v>1</v>
      </c>
      <c r="H322" s="27">
        <v>0</v>
      </c>
      <c r="I322" s="27"/>
      <c r="J322" s="29">
        <v>0</v>
      </c>
      <c r="K322" s="29">
        <v>1</v>
      </c>
      <c r="L322" s="29" t="s">
        <v>1777</v>
      </c>
      <c r="M322" s="2"/>
      <c r="N322" s="10" t="s">
        <v>19</v>
      </c>
      <c r="O322" s="2" t="str">
        <f t="shared" si="236"/>
        <v>'DfMliaPercObj5Detect',</v>
      </c>
      <c r="P322" s="2" t="str">
        <f t="shared" si="241"/>
        <v xml:space="preserve">        </v>
      </c>
      <c r="Q322" s="2" t="str">
        <f t="shared" si="237"/>
        <v>'uint8',</v>
      </c>
      <c r="R322" s="2" t="str">
        <f t="shared" si="207"/>
        <v>0,</v>
      </c>
      <c r="S322" s="2"/>
      <c r="T322" s="2" t="str">
        <f t="shared" si="238"/>
        <v>[0, 1],</v>
      </c>
      <c r="U322" s="2" t="str">
        <f t="shared" si="242"/>
        <v xml:space="preserve">     </v>
      </c>
      <c r="V322" s="13" t="str">
        <f t="shared" si="239"/>
        <v>-,</v>
      </c>
      <c r="W322" s="2" t="str">
        <f t="shared" si="243"/>
        <v xml:space="preserve">       </v>
      </c>
      <c r="X322" s="5" t="str">
        <f t="shared" si="240"/>
        <v>' Detect flag of object ';</v>
      </c>
      <c r="Z322" s="3">
        <v>0</v>
      </c>
      <c r="AA322" s="3">
        <v>1</v>
      </c>
      <c r="AB322" s="3">
        <v>1</v>
      </c>
    </row>
    <row r="323" spans="2:28" ht="13.35" customHeight="1" x14ac:dyDescent="0.3">
      <c r="B323" s="205"/>
      <c r="C323" s="32" t="str">
        <f t="shared" si="244"/>
        <v>DfMliaPercObj5Sx1</v>
      </c>
      <c r="D323" s="86" t="s">
        <v>1558</v>
      </c>
      <c r="E323" s="7" t="s">
        <v>1562</v>
      </c>
      <c r="F323" s="10" t="s">
        <v>1776</v>
      </c>
      <c r="G323" s="27">
        <v>1</v>
      </c>
      <c r="H323" s="27">
        <v>0</v>
      </c>
      <c r="I323" s="27"/>
      <c r="J323" s="29">
        <v>0</v>
      </c>
      <c r="K323" s="29">
        <v>500</v>
      </c>
      <c r="L323" s="30" t="s">
        <v>1788</v>
      </c>
      <c r="M323" s="2"/>
      <c r="N323" s="10" t="s">
        <v>19</v>
      </c>
      <c r="O323" s="2" t="str">
        <f t="shared" si="236"/>
        <v>'DfMliaPercObj5Sx1',</v>
      </c>
      <c r="P323" s="2" t="str">
        <f t="shared" si="241"/>
        <v xml:space="preserve">           </v>
      </c>
      <c r="Q323" s="2" t="str">
        <f t="shared" si="237"/>
        <v>'single',</v>
      </c>
      <c r="R323" s="2" t="str">
        <f t="shared" si="207"/>
        <v>0,</v>
      </c>
      <c r="S323" s="2"/>
      <c r="T323" s="2" t="str">
        <f t="shared" si="238"/>
        <v>[0, 500],</v>
      </c>
      <c r="U323" s="2" t="str">
        <f t="shared" si="242"/>
        <v xml:space="preserve">   </v>
      </c>
      <c r="V323" s="13" t="str">
        <f t="shared" si="239"/>
        <v>m,</v>
      </c>
      <c r="W323" s="2" t="str">
        <f t="shared" si="243"/>
        <v xml:space="preserve">       </v>
      </c>
      <c r="X323" s="5" t="str">
        <f t="shared" si="240"/>
        <v>' Long Distance to left point of the Object ';</v>
      </c>
      <c r="Z323" s="3">
        <v>0</v>
      </c>
      <c r="AA323" s="3">
        <v>255</v>
      </c>
      <c r="AB323" s="3">
        <v>8</v>
      </c>
    </row>
    <row r="324" spans="2:28" ht="13.35" customHeight="1" x14ac:dyDescent="0.3">
      <c r="B324" s="205"/>
      <c r="C324" s="32" t="str">
        <f t="shared" si="244"/>
        <v>DfMliaPercObj5Sy1</v>
      </c>
      <c r="D324" s="86" t="s">
        <v>1559</v>
      </c>
      <c r="E324" s="7" t="s">
        <v>1563</v>
      </c>
      <c r="F324" s="10" t="s">
        <v>1776</v>
      </c>
      <c r="G324" s="27">
        <v>1</v>
      </c>
      <c r="H324" s="27">
        <v>0</v>
      </c>
      <c r="I324" s="27"/>
      <c r="J324" s="29">
        <v>-290</v>
      </c>
      <c r="K324" s="29">
        <v>290</v>
      </c>
      <c r="L324" s="30" t="s">
        <v>1788</v>
      </c>
      <c r="M324" s="2"/>
      <c r="N324" s="10" t="s">
        <v>19</v>
      </c>
      <c r="O324" s="2" t="str">
        <f t="shared" si="236"/>
        <v>'DfMliaPercObj5Sy1',</v>
      </c>
      <c r="P324" s="2" t="str">
        <f t="shared" si="241"/>
        <v xml:space="preserve">           </v>
      </c>
      <c r="Q324" s="2" t="str">
        <f t="shared" si="237"/>
        <v>'single',</v>
      </c>
      <c r="R324" s="2" t="str">
        <f t="shared" si="207"/>
        <v>0,</v>
      </c>
      <c r="S324" s="2"/>
      <c r="T324" s="2" t="str">
        <f t="shared" si="238"/>
        <v>[-290, 290],</v>
      </c>
      <c r="U324" s="2" t="str">
        <f t="shared" si="242"/>
        <v/>
      </c>
      <c r="V324" s="13" t="str">
        <f t="shared" si="239"/>
        <v>m,</v>
      </c>
      <c r="W324" s="2" t="str">
        <f t="shared" si="243"/>
        <v xml:space="preserve">       </v>
      </c>
      <c r="X324" s="5" t="str">
        <f t="shared" si="240"/>
        <v>' Lat Distande to left point of the Object ';</v>
      </c>
      <c r="Z324" s="3">
        <v>-127</v>
      </c>
      <c r="AA324" s="3">
        <v>127</v>
      </c>
      <c r="AB324" s="3">
        <v>8</v>
      </c>
    </row>
    <row r="325" spans="2:28" ht="13.35" customHeight="1" x14ac:dyDescent="0.3">
      <c r="B325" s="205"/>
      <c r="C325" s="32" t="str">
        <f t="shared" si="244"/>
        <v>DfMliaPercObj5Sx2</v>
      </c>
      <c r="D325" s="86" t="s">
        <v>1560</v>
      </c>
      <c r="E325" s="7" t="s">
        <v>1564</v>
      </c>
      <c r="F325" s="10" t="s">
        <v>1776</v>
      </c>
      <c r="G325" s="27">
        <v>1</v>
      </c>
      <c r="H325" s="27">
        <v>0</v>
      </c>
      <c r="I325" s="27"/>
      <c r="J325" s="29">
        <v>0</v>
      </c>
      <c r="K325" s="29">
        <v>500</v>
      </c>
      <c r="L325" s="30" t="s">
        <v>1788</v>
      </c>
      <c r="M325" s="2"/>
      <c r="N325" s="10" t="s">
        <v>19</v>
      </c>
      <c r="O325" s="2" t="str">
        <f t="shared" si="236"/>
        <v>'DfMliaPercObj5Sx2',</v>
      </c>
      <c r="P325" s="2" t="str">
        <f>REPT(" ", (31-LEN(O325)))</f>
        <v xml:space="preserve">           </v>
      </c>
      <c r="Q325" s="2" t="str">
        <f t="shared" si="237"/>
        <v>'single',</v>
      </c>
      <c r="R325" s="2" t="str">
        <f t="shared" si="207"/>
        <v>0,</v>
      </c>
      <c r="S325" s="2"/>
      <c r="T325" s="2" t="str">
        <f t="shared" si="238"/>
        <v>[0, 500],</v>
      </c>
      <c r="U325" s="2" t="str">
        <f>REPT(" ", (12-LEN(T325)))</f>
        <v xml:space="preserve">   </v>
      </c>
      <c r="V325" s="13" t="str">
        <f t="shared" si="239"/>
        <v>m,</v>
      </c>
      <c r="W325" s="2" t="str">
        <f>REPT(" ", (9-LEN(V325)))</f>
        <v xml:space="preserve">       </v>
      </c>
      <c r="X325" s="5" t="str">
        <f t="shared" si="240"/>
        <v>' Long Distance to right point of the Object ';</v>
      </c>
      <c r="Z325" s="3">
        <v>0</v>
      </c>
      <c r="AA325" s="3">
        <v>255</v>
      </c>
      <c r="AB325" s="3">
        <v>8</v>
      </c>
    </row>
    <row r="326" spans="2:28" ht="13.35" customHeight="1" x14ac:dyDescent="0.3">
      <c r="B326" s="205"/>
      <c r="C326" s="32" t="str">
        <f t="shared" si="244"/>
        <v>DfMliaPercObj5Sy2</v>
      </c>
      <c r="D326" s="86" t="s">
        <v>1561</v>
      </c>
      <c r="E326" s="7" t="s">
        <v>1565</v>
      </c>
      <c r="F326" s="10" t="s">
        <v>1776</v>
      </c>
      <c r="G326" s="27">
        <v>1</v>
      </c>
      <c r="H326" s="27">
        <v>0</v>
      </c>
      <c r="I326" s="27"/>
      <c r="J326" s="29">
        <v>-290</v>
      </c>
      <c r="K326" s="29">
        <v>290</v>
      </c>
      <c r="L326" s="30" t="s">
        <v>1788</v>
      </c>
      <c r="M326" s="2"/>
      <c r="N326" s="10" t="s">
        <v>19</v>
      </c>
      <c r="O326" s="2" t="str">
        <f t="shared" si="236"/>
        <v>'DfMliaPercObj5Sy2',</v>
      </c>
      <c r="P326" s="2" t="str">
        <f t="shared" ref="P326:P333" si="245">REPT(" ", (31-LEN(O326)))</f>
        <v xml:space="preserve">           </v>
      </c>
      <c r="Q326" s="2" t="str">
        <f t="shared" si="237"/>
        <v>'single',</v>
      </c>
      <c r="R326" s="2" t="str">
        <f t="shared" si="207"/>
        <v>0,</v>
      </c>
      <c r="S326" s="2"/>
      <c r="T326" s="2" t="str">
        <f t="shared" si="238"/>
        <v>[-290, 290],</v>
      </c>
      <c r="U326" s="2" t="str">
        <f t="shared" ref="U326:U333" si="246">REPT(" ", (12-LEN(T326)))</f>
        <v/>
      </c>
      <c r="V326" s="13" t="str">
        <f t="shared" si="239"/>
        <v>m,</v>
      </c>
      <c r="W326" s="2" t="str">
        <f t="shared" ref="W326:W333" si="247">REPT(" ", (9-LEN(V326)))</f>
        <v xml:space="preserve">       </v>
      </c>
      <c r="X326" s="5" t="str">
        <f t="shared" si="240"/>
        <v>' Lat Distande to right point of the Object ';</v>
      </c>
      <c r="Z326" s="3">
        <v>-127</v>
      </c>
      <c r="AA326" s="3">
        <v>127</v>
      </c>
      <c r="AB326" s="3">
        <v>8</v>
      </c>
    </row>
    <row r="327" spans="2:28" ht="13.35" customHeight="1" x14ac:dyDescent="0.3">
      <c r="B327" s="205"/>
      <c r="C327" s="32" t="str">
        <f t="shared" si="244"/>
        <v>DfMliaPercObj5Vel</v>
      </c>
      <c r="D327" s="284" t="s">
        <v>2976</v>
      </c>
      <c r="E327" s="7" t="s">
        <v>2978</v>
      </c>
      <c r="F327" s="10" t="s">
        <v>1776</v>
      </c>
      <c r="G327" s="27">
        <v>1</v>
      </c>
      <c r="H327" s="27">
        <v>0</v>
      </c>
      <c r="I327" s="27"/>
      <c r="J327" s="29">
        <v>0</v>
      </c>
      <c r="K327" s="29">
        <v>102</v>
      </c>
      <c r="L327" s="30" t="s">
        <v>2042</v>
      </c>
      <c r="M327" s="2"/>
      <c r="N327" s="10" t="s">
        <v>19</v>
      </c>
      <c r="O327" s="2" t="str">
        <f t="shared" si="236"/>
        <v>'DfMliaPercObj5Vel',</v>
      </c>
      <c r="P327" s="2" t="str">
        <f t="shared" si="245"/>
        <v xml:space="preserve">           </v>
      </c>
      <c r="Q327" s="2" t="str">
        <f t="shared" si="237"/>
        <v>'single',</v>
      </c>
      <c r="R327" s="2" t="str">
        <f t="shared" si="207"/>
        <v>0,</v>
      </c>
      <c r="S327" s="2"/>
      <c r="T327" s="2" t="str">
        <f t="shared" si="238"/>
        <v>[0, 102],</v>
      </c>
      <c r="U327" s="2" t="str">
        <f t="shared" si="246"/>
        <v xml:space="preserve">   </v>
      </c>
      <c r="V327" s="13" t="str">
        <f t="shared" si="239"/>
        <v>m/s,</v>
      </c>
      <c r="W327" s="2" t="str">
        <f t="shared" si="247"/>
        <v xml:space="preserve">     </v>
      </c>
      <c r="X327" s="5" t="str">
        <f t="shared" si="240"/>
        <v>' Speed ';</v>
      </c>
      <c r="Z327" s="3">
        <v>0</v>
      </c>
      <c r="AA327" s="3">
        <v>3</v>
      </c>
      <c r="AB327" s="3">
        <v>2</v>
      </c>
    </row>
    <row r="328" spans="2:28" ht="13.35" customHeight="1" x14ac:dyDescent="0.3">
      <c r="B328" s="205"/>
      <c r="C328" s="32" t="str">
        <f t="shared" si="244"/>
        <v>DfMliaPercObj5Precision</v>
      </c>
      <c r="D328" s="284" t="s">
        <v>2977</v>
      </c>
      <c r="E328" s="7" t="s">
        <v>2979</v>
      </c>
      <c r="F328" s="10" t="s">
        <v>1775</v>
      </c>
      <c r="G328" s="27">
        <v>1</v>
      </c>
      <c r="H328" s="27">
        <v>0</v>
      </c>
      <c r="I328" s="27"/>
      <c r="J328" s="29">
        <v>0</v>
      </c>
      <c r="K328" s="29">
        <v>1</v>
      </c>
      <c r="L328" s="29" t="s">
        <v>1777</v>
      </c>
      <c r="M328" s="2"/>
      <c r="N328" s="10" t="s">
        <v>19</v>
      </c>
      <c r="O328" s="2" t="str">
        <f t="shared" si="236"/>
        <v>'DfMliaPercObj5Precision',</v>
      </c>
      <c r="P328" s="2" t="str">
        <f t="shared" si="245"/>
        <v xml:space="preserve">     </v>
      </c>
      <c r="Q328" s="2" t="str">
        <f t="shared" si="237"/>
        <v>'uint8',</v>
      </c>
      <c r="R328" s="2" t="str">
        <f t="shared" si="207"/>
        <v>0,</v>
      </c>
      <c r="S328" s="2"/>
      <c r="T328" s="2" t="str">
        <f t="shared" si="238"/>
        <v>[0, 1],</v>
      </c>
      <c r="U328" s="2" t="str">
        <f t="shared" si="246"/>
        <v xml:space="preserve">     </v>
      </c>
      <c r="V328" s="13" t="str">
        <f t="shared" si="239"/>
        <v>-,</v>
      </c>
      <c r="W328" s="2" t="str">
        <f t="shared" si="247"/>
        <v xml:space="preserve">       </v>
      </c>
      <c r="X328" s="5" t="str">
        <f t="shared" si="240"/>
        <v>' 0 - Low percision 1 - High percision ';</v>
      </c>
      <c r="Z328" s="3">
        <v>0</v>
      </c>
      <c r="AA328" s="3">
        <v>3</v>
      </c>
      <c r="AB328" s="3">
        <v>2</v>
      </c>
    </row>
    <row r="329" spans="2:28" ht="13.35" customHeight="1" x14ac:dyDescent="0.3">
      <c r="B329" s="205"/>
      <c r="C329" s="32" t="str">
        <f t="shared" si="244"/>
        <v>DfMliaPercObj5LightSts</v>
      </c>
      <c r="D329" s="44" t="s">
        <v>750</v>
      </c>
      <c r="E329" s="7" t="s">
        <v>2980</v>
      </c>
      <c r="F329" s="10" t="s">
        <v>1775</v>
      </c>
      <c r="G329" s="27">
        <v>1</v>
      </c>
      <c r="H329" s="27">
        <v>0</v>
      </c>
      <c r="I329" s="27"/>
      <c r="J329" s="29">
        <v>0</v>
      </c>
      <c r="K329" s="29">
        <v>1</v>
      </c>
      <c r="L329" s="29" t="s">
        <v>1777</v>
      </c>
      <c r="M329" s="2"/>
      <c r="N329" s="10" t="s">
        <v>19</v>
      </c>
      <c r="O329" s="2" t="str">
        <f t="shared" si="236"/>
        <v>'DfMliaPercObj5LightSts',</v>
      </c>
      <c r="P329" s="2" t="str">
        <f t="shared" si="245"/>
        <v xml:space="preserve">      </v>
      </c>
      <c r="Q329" s="2" t="str">
        <f t="shared" si="237"/>
        <v>'uint8',</v>
      </c>
      <c r="R329" s="2" t="str">
        <f t="shared" si="207"/>
        <v>0,</v>
      </c>
      <c r="S329" s="2"/>
      <c r="T329" s="2" t="str">
        <f t="shared" si="238"/>
        <v>[0, 1],</v>
      </c>
      <c r="U329" s="2" t="str">
        <f t="shared" si="246"/>
        <v xml:space="preserve">     </v>
      </c>
      <c r="V329" s="13" t="str">
        <f t="shared" si="239"/>
        <v>-,</v>
      </c>
      <c r="W329" s="2" t="str">
        <f t="shared" si="247"/>
        <v xml:space="preserve">       </v>
      </c>
      <c r="X329" s="5" t="str">
        <f t="shared" si="240"/>
        <v>' 0 - Lights off 1 - Lights on ';</v>
      </c>
      <c r="Z329" s="3">
        <v>0</v>
      </c>
      <c r="AA329" s="3">
        <v>3</v>
      </c>
      <c r="AB329" s="3">
        <v>2</v>
      </c>
    </row>
    <row r="330" spans="2:28" ht="13.35" customHeight="1" thickBot="1" x14ac:dyDescent="0.35">
      <c r="B330" s="205"/>
      <c r="C330" s="33" t="str">
        <f t="shared" si="244"/>
        <v>DfMliaPercObj5Sz</v>
      </c>
      <c r="D330" s="211" t="s">
        <v>1874</v>
      </c>
      <c r="E330" s="7" t="s">
        <v>2981</v>
      </c>
      <c r="F330" s="10" t="s">
        <v>1776</v>
      </c>
      <c r="G330" s="27">
        <v>1</v>
      </c>
      <c r="H330" s="27">
        <v>0</v>
      </c>
      <c r="I330" s="27"/>
      <c r="J330" s="29">
        <v>-50</v>
      </c>
      <c r="K330" s="29">
        <v>50</v>
      </c>
      <c r="L330" s="30" t="s">
        <v>1788</v>
      </c>
      <c r="M330" s="2"/>
      <c r="N330" s="10" t="s">
        <v>19</v>
      </c>
      <c r="O330" s="2" t="str">
        <f t="shared" si="236"/>
        <v>'DfMliaPercObj5Sz',</v>
      </c>
      <c r="P330" s="2" t="str">
        <f t="shared" si="245"/>
        <v xml:space="preserve">            </v>
      </c>
      <c r="Q330" s="2" t="str">
        <f t="shared" si="237"/>
        <v>'single',</v>
      </c>
      <c r="R330" s="2" t="str">
        <f t="shared" si="207"/>
        <v>0,</v>
      </c>
      <c r="S330" s="2"/>
      <c r="T330" s="2" t="str">
        <f t="shared" si="238"/>
        <v>[-50, 50],</v>
      </c>
      <c r="U330" s="2" t="str">
        <f t="shared" si="246"/>
        <v xml:space="preserve">  </v>
      </c>
      <c r="V330" s="13" t="str">
        <f t="shared" si="239"/>
        <v>m,</v>
      </c>
      <c r="W330" s="2" t="str">
        <f t="shared" si="247"/>
        <v xml:space="preserve">       </v>
      </c>
      <c r="X330" s="5" t="str">
        <f t="shared" si="240"/>
        <v>' Difference in the height of the roadway between the detected object and our vehicle (center of the rear axle) ';</v>
      </c>
      <c r="Z330" s="3">
        <v>-8</v>
      </c>
      <c r="AA330" s="3">
        <v>7</v>
      </c>
      <c r="AB330" s="3">
        <v>4</v>
      </c>
    </row>
    <row r="331" spans="2:28" ht="13.35" customHeight="1" x14ac:dyDescent="0.3">
      <c r="B331" s="205"/>
      <c r="C331" s="31" t="str">
        <f t="shared" ref="C331:C339" si="248">"DfMliaPercObj6"&amp;D331</f>
        <v>DfMliaPercObj6Detect</v>
      </c>
      <c r="D331" s="44" t="s">
        <v>751</v>
      </c>
      <c r="E331" s="7" t="s">
        <v>752</v>
      </c>
      <c r="F331" s="10" t="s">
        <v>1775</v>
      </c>
      <c r="G331" s="27">
        <v>1</v>
      </c>
      <c r="H331" s="27">
        <v>0</v>
      </c>
      <c r="I331" s="27"/>
      <c r="J331" s="29">
        <v>0</v>
      </c>
      <c r="K331" s="29">
        <v>1</v>
      </c>
      <c r="L331" s="29" t="s">
        <v>1777</v>
      </c>
      <c r="M331" s="2"/>
      <c r="N331" s="10" t="s">
        <v>19</v>
      </c>
      <c r="O331" s="2" t="str">
        <f t="shared" si="236"/>
        <v>'DfMliaPercObj6Detect',</v>
      </c>
      <c r="P331" s="2" t="str">
        <f t="shared" si="245"/>
        <v xml:space="preserve">        </v>
      </c>
      <c r="Q331" s="2" t="str">
        <f t="shared" si="237"/>
        <v>'uint8',</v>
      </c>
      <c r="R331" s="2" t="str">
        <f t="shared" si="207"/>
        <v>0,</v>
      </c>
      <c r="S331" s="2"/>
      <c r="T331" s="2" t="str">
        <f t="shared" si="238"/>
        <v>[0, 1],</v>
      </c>
      <c r="U331" s="2" t="str">
        <f t="shared" si="246"/>
        <v xml:space="preserve">     </v>
      </c>
      <c r="V331" s="13" t="str">
        <f t="shared" si="239"/>
        <v>-,</v>
      </c>
      <c r="W331" s="2" t="str">
        <f t="shared" si="247"/>
        <v xml:space="preserve">       </v>
      </c>
      <c r="X331" s="5" t="str">
        <f t="shared" si="240"/>
        <v>' Detect flag of object ';</v>
      </c>
      <c r="Z331" s="3">
        <v>0</v>
      </c>
      <c r="AA331" s="3">
        <v>1</v>
      </c>
      <c r="AB331" s="3">
        <v>1</v>
      </c>
    </row>
    <row r="332" spans="2:28" ht="13.35" customHeight="1" x14ac:dyDescent="0.3">
      <c r="B332" s="205"/>
      <c r="C332" s="32" t="str">
        <f t="shared" si="248"/>
        <v>DfMliaPercObj6Sx1</v>
      </c>
      <c r="D332" s="86" t="s">
        <v>1558</v>
      </c>
      <c r="E332" s="7" t="s">
        <v>1562</v>
      </c>
      <c r="F332" s="10" t="s">
        <v>1776</v>
      </c>
      <c r="G332" s="27">
        <v>1</v>
      </c>
      <c r="H332" s="27">
        <v>0</v>
      </c>
      <c r="I332" s="27"/>
      <c r="J332" s="29">
        <v>0</v>
      </c>
      <c r="K332" s="29">
        <v>500</v>
      </c>
      <c r="L332" s="30" t="s">
        <v>1788</v>
      </c>
      <c r="M332" s="2"/>
      <c r="N332" s="10" t="s">
        <v>19</v>
      </c>
      <c r="O332" s="2" t="str">
        <f t="shared" si="236"/>
        <v>'DfMliaPercObj6Sx1',</v>
      </c>
      <c r="P332" s="2" t="str">
        <f t="shared" si="245"/>
        <v xml:space="preserve">           </v>
      </c>
      <c r="Q332" s="2" t="str">
        <f t="shared" si="237"/>
        <v>'single',</v>
      </c>
      <c r="R332" s="2" t="str">
        <f t="shared" si="207"/>
        <v>0,</v>
      </c>
      <c r="S332" s="2"/>
      <c r="T332" s="2" t="str">
        <f t="shared" si="238"/>
        <v>[0, 500],</v>
      </c>
      <c r="U332" s="2" t="str">
        <f t="shared" si="246"/>
        <v xml:space="preserve">   </v>
      </c>
      <c r="V332" s="13" t="str">
        <f t="shared" si="239"/>
        <v>m,</v>
      </c>
      <c r="W332" s="2" t="str">
        <f t="shared" si="247"/>
        <v xml:space="preserve">       </v>
      </c>
      <c r="X332" s="5" t="str">
        <f t="shared" si="240"/>
        <v>' Long Distance to left point of the Object ';</v>
      </c>
      <c r="Z332" s="3">
        <v>0</v>
      </c>
      <c r="AA332" s="3">
        <v>255</v>
      </c>
      <c r="AB332" s="3">
        <v>8</v>
      </c>
    </row>
    <row r="333" spans="2:28" ht="13.35" customHeight="1" x14ac:dyDescent="0.3">
      <c r="B333" s="205"/>
      <c r="C333" s="32" t="str">
        <f t="shared" si="248"/>
        <v>DfMliaPercObj6Sy1</v>
      </c>
      <c r="D333" s="86" t="s">
        <v>1559</v>
      </c>
      <c r="E333" s="7" t="s">
        <v>1563</v>
      </c>
      <c r="F333" s="10" t="s">
        <v>1776</v>
      </c>
      <c r="G333" s="27">
        <v>1</v>
      </c>
      <c r="H333" s="27">
        <v>0</v>
      </c>
      <c r="I333" s="27"/>
      <c r="J333" s="29">
        <v>-290</v>
      </c>
      <c r="K333" s="29">
        <v>290</v>
      </c>
      <c r="L333" s="30" t="s">
        <v>1788</v>
      </c>
      <c r="M333" s="2"/>
      <c r="N333" s="10" t="s">
        <v>19</v>
      </c>
      <c r="O333" s="2" t="str">
        <f t="shared" si="236"/>
        <v>'DfMliaPercObj6Sy1',</v>
      </c>
      <c r="P333" s="2" t="str">
        <f t="shared" si="245"/>
        <v xml:space="preserve">           </v>
      </c>
      <c r="Q333" s="2" t="str">
        <f t="shared" si="237"/>
        <v>'single',</v>
      </c>
      <c r="R333" s="2" t="str">
        <f t="shared" si="207"/>
        <v>0,</v>
      </c>
      <c r="S333" s="2"/>
      <c r="T333" s="2" t="str">
        <f t="shared" si="238"/>
        <v>[-290, 290],</v>
      </c>
      <c r="U333" s="2" t="str">
        <f t="shared" si="246"/>
        <v/>
      </c>
      <c r="V333" s="13" t="str">
        <f t="shared" si="239"/>
        <v>m,</v>
      </c>
      <c r="W333" s="2" t="str">
        <f t="shared" si="247"/>
        <v xml:space="preserve">       </v>
      </c>
      <c r="X333" s="5" t="str">
        <f t="shared" si="240"/>
        <v>' Lat Distande to left point of the Object ';</v>
      </c>
      <c r="Z333" s="3">
        <v>-127</v>
      </c>
      <c r="AA333" s="3">
        <v>127</v>
      </c>
      <c r="AB333" s="3">
        <v>8</v>
      </c>
    </row>
    <row r="334" spans="2:28" ht="13.35" customHeight="1" x14ac:dyDescent="0.3">
      <c r="B334" s="205"/>
      <c r="C334" s="32" t="str">
        <f t="shared" si="248"/>
        <v>DfMliaPercObj6Sx2</v>
      </c>
      <c r="D334" s="86" t="s">
        <v>1560</v>
      </c>
      <c r="E334" s="7" t="s">
        <v>1564</v>
      </c>
      <c r="F334" s="10" t="s">
        <v>1776</v>
      </c>
      <c r="G334" s="27">
        <v>1</v>
      </c>
      <c r="H334" s="27">
        <v>0</v>
      </c>
      <c r="I334" s="27"/>
      <c r="J334" s="29">
        <v>0</v>
      </c>
      <c r="K334" s="29">
        <v>500</v>
      </c>
      <c r="L334" s="30" t="s">
        <v>1788</v>
      </c>
      <c r="M334" s="2"/>
      <c r="N334" s="10" t="s">
        <v>19</v>
      </c>
      <c r="O334" s="2" t="str">
        <f t="shared" si="236"/>
        <v>'DfMliaPercObj6Sx2',</v>
      </c>
      <c r="P334" s="2" t="str">
        <f>REPT(" ", (31-LEN(O334)))</f>
        <v xml:space="preserve">           </v>
      </c>
      <c r="Q334" s="2" t="str">
        <f t="shared" si="237"/>
        <v>'single',</v>
      </c>
      <c r="R334" s="2" t="str">
        <f t="shared" si="207"/>
        <v>0,</v>
      </c>
      <c r="S334" s="2"/>
      <c r="T334" s="2" t="str">
        <f t="shared" si="238"/>
        <v>[0, 500],</v>
      </c>
      <c r="U334" s="2" t="str">
        <f>REPT(" ", (12-LEN(T334)))</f>
        <v xml:space="preserve">   </v>
      </c>
      <c r="V334" s="13" t="str">
        <f t="shared" si="239"/>
        <v>m,</v>
      </c>
      <c r="W334" s="2" t="str">
        <f>REPT(" ", (9-LEN(V334)))</f>
        <v xml:space="preserve">       </v>
      </c>
      <c r="X334" s="5" t="str">
        <f t="shared" si="240"/>
        <v>' Long Distance to right point of the Object ';</v>
      </c>
      <c r="Z334" s="3">
        <v>0</v>
      </c>
      <c r="AA334" s="3">
        <v>255</v>
      </c>
      <c r="AB334" s="3">
        <v>8</v>
      </c>
    </row>
    <row r="335" spans="2:28" ht="13.35" customHeight="1" x14ac:dyDescent="0.3">
      <c r="B335" s="205"/>
      <c r="C335" s="32" t="str">
        <f t="shared" si="248"/>
        <v>DfMliaPercObj6Sy2</v>
      </c>
      <c r="D335" s="86" t="s">
        <v>1561</v>
      </c>
      <c r="E335" s="7" t="s">
        <v>1565</v>
      </c>
      <c r="F335" s="10" t="s">
        <v>1776</v>
      </c>
      <c r="G335" s="27">
        <v>1</v>
      </c>
      <c r="H335" s="27">
        <v>0</v>
      </c>
      <c r="I335" s="27"/>
      <c r="J335" s="29">
        <v>-290</v>
      </c>
      <c r="K335" s="29">
        <v>290</v>
      </c>
      <c r="L335" s="30" t="s">
        <v>1788</v>
      </c>
      <c r="M335" s="2"/>
      <c r="N335" s="10" t="s">
        <v>19</v>
      </c>
      <c r="O335" s="2" t="str">
        <f t="shared" si="236"/>
        <v>'DfMliaPercObj6Sy2',</v>
      </c>
      <c r="P335" s="2" t="str">
        <f t="shared" ref="P335:P342" si="249">REPT(" ", (31-LEN(O335)))</f>
        <v xml:space="preserve">           </v>
      </c>
      <c r="Q335" s="2" t="str">
        <f t="shared" si="237"/>
        <v>'single',</v>
      </c>
      <c r="R335" s="2" t="str">
        <f t="shared" si="207"/>
        <v>0,</v>
      </c>
      <c r="S335" s="2"/>
      <c r="T335" s="2" t="str">
        <f t="shared" si="238"/>
        <v>[-290, 290],</v>
      </c>
      <c r="U335" s="2" t="str">
        <f t="shared" ref="U335:U342" si="250">REPT(" ", (12-LEN(T335)))</f>
        <v/>
      </c>
      <c r="V335" s="13" t="str">
        <f t="shared" si="239"/>
        <v>m,</v>
      </c>
      <c r="W335" s="2" t="str">
        <f t="shared" ref="W335:W342" si="251">REPT(" ", (9-LEN(V335)))</f>
        <v xml:space="preserve">       </v>
      </c>
      <c r="X335" s="5" t="str">
        <f t="shared" si="240"/>
        <v>' Lat Distande to right point of the Object ';</v>
      </c>
      <c r="Z335" s="3">
        <v>-127</v>
      </c>
      <c r="AA335" s="3">
        <v>127</v>
      </c>
      <c r="AB335" s="3">
        <v>8</v>
      </c>
    </row>
    <row r="336" spans="2:28" ht="13.35" customHeight="1" x14ac:dyDescent="0.3">
      <c r="B336" s="205"/>
      <c r="C336" s="32" t="str">
        <f t="shared" si="248"/>
        <v>DfMliaPercObj6Vel</v>
      </c>
      <c r="D336" s="284" t="s">
        <v>2976</v>
      </c>
      <c r="E336" s="7" t="s">
        <v>2978</v>
      </c>
      <c r="F336" s="10" t="s">
        <v>1776</v>
      </c>
      <c r="G336" s="27">
        <v>1</v>
      </c>
      <c r="H336" s="27">
        <v>0</v>
      </c>
      <c r="I336" s="27"/>
      <c r="J336" s="29">
        <v>0</v>
      </c>
      <c r="K336" s="29">
        <v>102</v>
      </c>
      <c r="L336" s="30" t="s">
        <v>2042</v>
      </c>
      <c r="M336" s="2"/>
      <c r="N336" s="10" t="s">
        <v>19</v>
      </c>
      <c r="O336" s="2" t="str">
        <f t="shared" si="236"/>
        <v>'DfMliaPercObj6Vel',</v>
      </c>
      <c r="P336" s="2" t="str">
        <f t="shared" si="249"/>
        <v xml:space="preserve">           </v>
      </c>
      <c r="Q336" s="2" t="str">
        <f t="shared" si="237"/>
        <v>'single',</v>
      </c>
      <c r="R336" s="2" t="str">
        <f t="shared" si="207"/>
        <v>0,</v>
      </c>
      <c r="S336" s="2"/>
      <c r="T336" s="2" t="str">
        <f t="shared" si="238"/>
        <v>[0, 102],</v>
      </c>
      <c r="U336" s="2" t="str">
        <f t="shared" si="250"/>
        <v xml:space="preserve">   </v>
      </c>
      <c r="V336" s="13" t="str">
        <f t="shared" si="239"/>
        <v>m/s,</v>
      </c>
      <c r="W336" s="2" t="str">
        <f t="shared" si="251"/>
        <v xml:space="preserve">     </v>
      </c>
      <c r="X336" s="5" t="str">
        <f t="shared" si="240"/>
        <v>' Speed ';</v>
      </c>
      <c r="Z336" s="3">
        <v>0</v>
      </c>
      <c r="AA336" s="3">
        <v>3</v>
      </c>
      <c r="AB336" s="3">
        <v>2</v>
      </c>
    </row>
    <row r="337" spans="2:28" ht="13.35" customHeight="1" x14ac:dyDescent="0.3">
      <c r="B337" s="205"/>
      <c r="C337" s="32" t="str">
        <f t="shared" si="248"/>
        <v>DfMliaPercObj6Precision</v>
      </c>
      <c r="D337" s="284" t="s">
        <v>2977</v>
      </c>
      <c r="E337" s="7" t="s">
        <v>2979</v>
      </c>
      <c r="F337" s="10" t="s">
        <v>1775</v>
      </c>
      <c r="G337" s="27">
        <v>1</v>
      </c>
      <c r="H337" s="27">
        <v>0</v>
      </c>
      <c r="I337" s="27"/>
      <c r="J337" s="29">
        <v>0</v>
      </c>
      <c r="K337" s="29">
        <v>1</v>
      </c>
      <c r="L337" s="29" t="s">
        <v>1777</v>
      </c>
      <c r="M337" s="2"/>
      <c r="N337" s="10" t="s">
        <v>19</v>
      </c>
      <c r="O337" s="2" t="str">
        <f t="shared" si="236"/>
        <v>'DfMliaPercObj6Precision',</v>
      </c>
      <c r="P337" s="2" t="str">
        <f t="shared" si="249"/>
        <v xml:space="preserve">     </v>
      </c>
      <c r="Q337" s="2" t="str">
        <f t="shared" si="237"/>
        <v>'uint8',</v>
      </c>
      <c r="R337" s="2" t="str">
        <f t="shared" si="207"/>
        <v>0,</v>
      </c>
      <c r="S337" s="2"/>
      <c r="T337" s="2" t="str">
        <f t="shared" si="238"/>
        <v>[0, 1],</v>
      </c>
      <c r="U337" s="2" t="str">
        <f t="shared" si="250"/>
        <v xml:space="preserve">     </v>
      </c>
      <c r="V337" s="13" t="str">
        <f t="shared" si="239"/>
        <v>-,</v>
      </c>
      <c r="W337" s="2" t="str">
        <f t="shared" si="251"/>
        <v xml:space="preserve">       </v>
      </c>
      <c r="X337" s="5" t="str">
        <f t="shared" si="240"/>
        <v>' 0 - Low percision 1 - High percision ';</v>
      </c>
      <c r="Z337" s="3">
        <v>0</v>
      </c>
      <c r="AA337" s="3">
        <v>3</v>
      </c>
      <c r="AB337" s="3">
        <v>2</v>
      </c>
    </row>
    <row r="338" spans="2:28" ht="13.35" customHeight="1" x14ac:dyDescent="0.3">
      <c r="B338" s="205"/>
      <c r="C338" s="32" t="str">
        <f t="shared" si="248"/>
        <v>DfMliaPercObj6LightSts</v>
      </c>
      <c r="D338" s="44" t="s">
        <v>750</v>
      </c>
      <c r="E338" s="7" t="s">
        <v>2980</v>
      </c>
      <c r="F338" s="10" t="s">
        <v>1775</v>
      </c>
      <c r="G338" s="27">
        <v>1</v>
      </c>
      <c r="H338" s="27">
        <v>0</v>
      </c>
      <c r="I338" s="27"/>
      <c r="J338" s="29">
        <v>0</v>
      </c>
      <c r="K338" s="29">
        <v>1</v>
      </c>
      <c r="L338" s="29" t="s">
        <v>1777</v>
      </c>
      <c r="M338" s="2"/>
      <c r="N338" s="10" t="s">
        <v>19</v>
      </c>
      <c r="O338" s="2" t="str">
        <f t="shared" si="236"/>
        <v>'DfMliaPercObj6LightSts',</v>
      </c>
      <c r="P338" s="2" t="str">
        <f t="shared" si="249"/>
        <v xml:space="preserve">      </v>
      </c>
      <c r="Q338" s="2" t="str">
        <f t="shared" si="237"/>
        <v>'uint8',</v>
      </c>
      <c r="R338" s="2" t="str">
        <f t="shared" si="207"/>
        <v>0,</v>
      </c>
      <c r="S338" s="2"/>
      <c r="T338" s="2" t="str">
        <f t="shared" si="238"/>
        <v>[0, 1],</v>
      </c>
      <c r="U338" s="2" t="str">
        <f t="shared" si="250"/>
        <v xml:space="preserve">     </v>
      </c>
      <c r="V338" s="13" t="str">
        <f t="shared" si="239"/>
        <v>-,</v>
      </c>
      <c r="W338" s="2" t="str">
        <f t="shared" si="251"/>
        <v xml:space="preserve">       </v>
      </c>
      <c r="X338" s="5" t="str">
        <f t="shared" si="240"/>
        <v>' 0 - Lights off 1 - Lights on ';</v>
      </c>
      <c r="Z338" s="3">
        <v>0</v>
      </c>
      <c r="AA338" s="3">
        <v>3</v>
      </c>
      <c r="AB338" s="3">
        <v>2</v>
      </c>
    </row>
    <row r="339" spans="2:28" ht="13.35" customHeight="1" thickBot="1" x14ac:dyDescent="0.35">
      <c r="B339" s="205"/>
      <c r="C339" s="33" t="str">
        <f t="shared" si="248"/>
        <v>DfMliaPercObj6Sz</v>
      </c>
      <c r="D339" s="211" t="s">
        <v>1874</v>
      </c>
      <c r="E339" s="7" t="s">
        <v>2981</v>
      </c>
      <c r="F339" s="10" t="s">
        <v>1776</v>
      </c>
      <c r="G339" s="27">
        <v>1</v>
      </c>
      <c r="H339" s="27">
        <v>0</v>
      </c>
      <c r="I339" s="27"/>
      <c r="J339" s="29">
        <v>-50</v>
      </c>
      <c r="K339" s="29">
        <v>50</v>
      </c>
      <c r="L339" s="30" t="s">
        <v>1788</v>
      </c>
      <c r="M339" s="2"/>
      <c r="N339" s="10" t="s">
        <v>19</v>
      </c>
      <c r="O339" s="2" t="str">
        <f t="shared" si="236"/>
        <v>'DfMliaPercObj6Sz',</v>
      </c>
      <c r="P339" s="2" t="str">
        <f t="shared" si="249"/>
        <v xml:space="preserve">            </v>
      </c>
      <c r="Q339" s="2" t="str">
        <f t="shared" si="237"/>
        <v>'single',</v>
      </c>
      <c r="R339" s="2" t="str">
        <f t="shared" si="207"/>
        <v>0,</v>
      </c>
      <c r="S339" s="2"/>
      <c r="T339" s="2" t="str">
        <f t="shared" si="238"/>
        <v>[-50, 50],</v>
      </c>
      <c r="U339" s="2" t="str">
        <f t="shared" si="250"/>
        <v xml:space="preserve">  </v>
      </c>
      <c r="V339" s="13" t="str">
        <f t="shared" si="239"/>
        <v>m,</v>
      </c>
      <c r="W339" s="2" t="str">
        <f t="shared" si="251"/>
        <v xml:space="preserve">       </v>
      </c>
      <c r="X339" s="5" t="str">
        <f t="shared" si="240"/>
        <v>' Difference in the height of the roadway between the detected object and our vehicle (center of the rear axle) ';</v>
      </c>
      <c r="Z339" s="3">
        <v>-8</v>
      </c>
      <c r="AA339" s="3">
        <v>7</v>
      </c>
      <c r="AB339" s="3">
        <v>4</v>
      </c>
    </row>
    <row r="340" spans="2:28" ht="13.35" customHeight="1" x14ac:dyDescent="0.3">
      <c r="B340" s="205"/>
      <c r="C340" s="31" t="str">
        <f t="shared" ref="C340:C348" si="252">"DfMliaPercObj7"&amp;D340</f>
        <v>DfMliaPercObj7Detect</v>
      </c>
      <c r="D340" s="44" t="s">
        <v>751</v>
      </c>
      <c r="E340" s="7" t="s">
        <v>752</v>
      </c>
      <c r="F340" s="10" t="s">
        <v>1775</v>
      </c>
      <c r="G340" s="27">
        <v>1</v>
      </c>
      <c r="H340" s="27">
        <v>0</v>
      </c>
      <c r="I340" s="27"/>
      <c r="J340" s="29">
        <v>0</v>
      </c>
      <c r="K340" s="29">
        <v>1</v>
      </c>
      <c r="L340" s="29" t="s">
        <v>1777</v>
      </c>
      <c r="M340" s="2"/>
      <c r="N340" s="10" t="s">
        <v>19</v>
      </c>
      <c r="O340" s="2" t="str">
        <f t="shared" si="236"/>
        <v>'DfMliaPercObj7Detect',</v>
      </c>
      <c r="P340" s="2" t="str">
        <f t="shared" si="249"/>
        <v xml:space="preserve">        </v>
      </c>
      <c r="Q340" s="2" t="str">
        <f t="shared" si="237"/>
        <v>'uint8',</v>
      </c>
      <c r="R340" s="2" t="str">
        <f t="shared" si="207"/>
        <v>0,</v>
      </c>
      <c r="S340" s="2"/>
      <c r="T340" s="2" t="str">
        <f t="shared" si="238"/>
        <v>[0, 1],</v>
      </c>
      <c r="U340" s="2" t="str">
        <f t="shared" si="250"/>
        <v xml:space="preserve">     </v>
      </c>
      <c r="V340" s="13" t="str">
        <f t="shared" si="239"/>
        <v>-,</v>
      </c>
      <c r="W340" s="2" t="str">
        <f t="shared" si="251"/>
        <v xml:space="preserve">       </v>
      </c>
      <c r="X340" s="5" t="str">
        <f t="shared" si="240"/>
        <v>' Detect flag of object ';</v>
      </c>
      <c r="Z340" s="3">
        <v>0</v>
      </c>
      <c r="AA340" s="3">
        <v>1</v>
      </c>
      <c r="AB340" s="3">
        <v>1</v>
      </c>
    </row>
    <row r="341" spans="2:28" ht="13.35" customHeight="1" x14ac:dyDescent="0.3">
      <c r="B341" s="205"/>
      <c r="C341" s="32" t="str">
        <f t="shared" si="252"/>
        <v>DfMliaPercObj7Sx1</v>
      </c>
      <c r="D341" s="86" t="s">
        <v>1558</v>
      </c>
      <c r="E341" s="7" t="s">
        <v>1562</v>
      </c>
      <c r="F341" s="10" t="s">
        <v>1776</v>
      </c>
      <c r="G341" s="27">
        <v>1</v>
      </c>
      <c r="H341" s="27">
        <v>0</v>
      </c>
      <c r="I341" s="27"/>
      <c r="J341" s="29">
        <v>0</v>
      </c>
      <c r="K341" s="29">
        <v>500</v>
      </c>
      <c r="L341" s="30" t="s">
        <v>1788</v>
      </c>
      <c r="M341" s="2"/>
      <c r="N341" s="10" t="s">
        <v>19</v>
      </c>
      <c r="O341" s="2" t="str">
        <f t="shared" si="236"/>
        <v>'DfMliaPercObj7Sx1',</v>
      </c>
      <c r="P341" s="2" t="str">
        <f t="shared" si="249"/>
        <v xml:space="preserve">           </v>
      </c>
      <c r="Q341" s="2" t="str">
        <f t="shared" si="237"/>
        <v>'single',</v>
      </c>
      <c r="R341" s="2" t="str">
        <f t="shared" si="207"/>
        <v>0,</v>
      </c>
      <c r="S341" s="2"/>
      <c r="T341" s="2" t="str">
        <f t="shared" si="238"/>
        <v>[0, 500],</v>
      </c>
      <c r="U341" s="2" t="str">
        <f t="shared" si="250"/>
        <v xml:space="preserve">   </v>
      </c>
      <c r="V341" s="13" t="str">
        <f t="shared" si="239"/>
        <v>m,</v>
      </c>
      <c r="W341" s="2" t="str">
        <f t="shared" si="251"/>
        <v xml:space="preserve">       </v>
      </c>
      <c r="X341" s="5" t="str">
        <f t="shared" si="240"/>
        <v>' Long Distance to left point of the Object ';</v>
      </c>
      <c r="Z341" s="3">
        <v>0</v>
      </c>
      <c r="AA341" s="3">
        <v>255</v>
      </c>
      <c r="AB341" s="3">
        <v>8</v>
      </c>
    </row>
    <row r="342" spans="2:28" ht="13.35" customHeight="1" x14ac:dyDescent="0.3">
      <c r="B342" s="205"/>
      <c r="C342" s="32" t="str">
        <f t="shared" si="252"/>
        <v>DfMliaPercObj7Sy1</v>
      </c>
      <c r="D342" s="86" t="s">
        <v>1559</v>
      </c>
      <c r="E342" s="7" t="s">
        <v>1563</v>
      </c>
      <c r="F342" s="10" t="s">
        <v>1776</v>
      </c>
      <c r="G342" s="27">
        <v>1</v>
      </c>
      <c r="H342" s="27">
        <v>0</v>
      </c>
      <c r="I342" s="27"/>
      <c r="J342" s="29">
        <v>-290</v>
      </c>
      <c r="K342" s="29">
        <v>290</v>
      </c>
      <c r="L342" s="30" t="s">
        <v>1788</v>
      </c>
      <c r="M342" s="2"/>
      <c r="N342" s="10" t="s">
        <v>19</v>
      </c>
      <c r="O342" s="2" t="str">
        <f t="shared" si="236"/>
        <v>'DfMliaPercObj7Sy1',</v>
      </c>
      <c r="P342" s="2" t="str">
        <f t="shared" si="249"/>
        <v xml:space="preserve">           </v>
      </c>
      <c r="Q342" s="2" t="str">
        <f t="shared" si="237"/>
        <v>'single',</v>
      </c>
      <c r="R342" s="2" t="str">
        <f t="shared" si="207"/>
        <v>0,</v>
      </c>
      <c r="S342" s="2"/>
      <c r="T342" s="2" t="str">
        <f t="shared" si="238"/>
        <v>[-290, 290],</v>
      </c>
      <c r="U342" s="2" t="str">
        <f t="shared" si="250"/>
        <v/>
      </c>
      <c r="V342" s="13" t="str">
        <f t="shared" si="239"/>
        <v>m,</v>
      </c>
      <c r="W342" s="2" t="str">
        <f t="shared" si="251"/>
        <v xml:space="preserve">       </v>
      </c>
      <c r="X342" s="5" t="str">
        <f t="shared" si="240"/>
        <v>' Lat Distande to left point of the Object ';</v>
      </c>
      <c r="Z342" s="3">
        <v>-127</v>
      </c>
      <c r="AA342" s="3">
        <v>127</v>
      </c>
      <c r="AB342" s="3">
        <v>8</v>
      </c>
    </row>
    <row r="343" spans="2:28" ht="13.35" customHeight="1" x14ac:dyDescent="0.3">
      <c r="B343" s="205"/>
      <c r="C343" s="32" t="str">
        <f t="shared" si="252"/>
        <v>DfMliaPercObj7Sx2</v>
      </c>
      <c r="D343" s="86" t="s">
        <v>1560</v>
      </c>
      <c r="E343" s="7" t="s">
        <v>1564</v>
      </c>
      <c r="F343" s="10" t="s">
        <v>1776</v>
      </c>
      <c r="G343" s="27">
        <v>1</v>
      </c>
      <c r="H343" s="27">
        <v>0</v>
      </c>
      <c r="I343" s="27"/>
      <c r="J343" s="29">
        <v>0</v>
      </c>
      <c r="K343" s="29">
        <v>500</v>
      </c>
      <c r="L343" s="30" t="s">
        <v>1788</v>
      </c>
      <c r="M343" s="2"/>
      <c r="N343" s="10" t="s">
        <v>19</v>
      </c>
      <c r="O343" s="2" t="str">
        <f t="shared" si="236"/>
        <v>'DfMliaPercObj7Sx2',</v>
      </c>
      <c r="P343" s="2" t="str">
        <f>REPT(" ", (31-LEN(O343)))</f>
        <v xml:space="preserve">           </v>
      </c>
      <c r="Q343" s="2" t="str">
        <f t="shared" si="237"/>
        <v>'single',</v>
      </c>
      <c r="R343" s="2" t="str">
        <f t="shared" si="207"/>
        <v>0,</v>
      </c>
      <c r="S343" s="2"/>
      <c r="T343" s="2" t="str">
        <f t="shared" si="238"/>
        <v>[0, 500],</v>
      </c>
      <c r="U343" s="2" t="str">
        <f>REPT(" ", (12-LEN(T343)))</f>
        <v xml:space="preserve">   </v>
      </c>
      <c r="V343" s="13" t="str">
        <f t="shared" si="239"/>
        <v>m,</v>
      </c>
      <c r="W343" s="2" t="str">
        <f>REPT(" ", (9-LEN(V343)))</f>
        <v xml:space="preserve">       </v>
      </c>
      <c r="X343" s="5" t="str">
        <f t="shared" si="240"/>
        <v>' Long Distance to right point of the Object ';</v>
      </c>
      <c r="Z343" s="3">
        <v>0</v>
      </c>
      <c r="AA343" s="3">
        <v>255</v>
      </c>
      <c r="AB343" s="3">
        <v>8</v>
      </c>
    </row>
    <row r="344" spans="2:28" ht="13.35" customHeight="1" x14ac:dyDescent="0.3">
      <c r="B344" s="205"/>
      <c r="C344" s="32" t="str">
        <f t="shared" si="252"/>
        <v>DfMliaPercObj7Sy2</v>
      </c>
      <c r="D344" s="86" t="s">
        <v>1561</v>
      </c>
      <c r="E344" s="7" t="s">
        <v>1565</v>
      </c>
      <c r="F344" s="10" t="s">
        <v>1776</v>
      </c>
      <c r="G344" s="27">
        <v>1</v>
      </c>
      <c r="H344" s="27">
        <v>0</v>
      </c>
      <c r="I344" s="27"/>
      <c r="J344" s="29">
        <v>-290</v>
      </c>
      <c r="K344" s="29">
        <v>290</v>
      </c>
      <c r="L344" s="30" t="s">
        <v>1788</v>
      </c>
      <c r="M344" s="2"/>
      <c r="N344" s="10" t="s">
        <v>19</v>
      </c>
      <c r="O344" s="2" t="str">
        <f t="shared" si="236"/>
        <v>'DfMliaPercObj7Sy2',</v>
      </c>
      <c r="P344" s="2" t="str">
        <f t="shared" ref="P344:P351" si="253">REPT(" ", (31-LEN(O344)))</f>
        <v xml:space="preserve">           </v>
      </c>
      <c r="Q344" s="2" t="str">
        <f t="shared" si="237"/>
        <v>'single',</v>
      </c>
      <c r="R344" s="2" t="str">
        <f t="shared" si="207"/>
        <v>0,</v>
      </c>
      <c r="S344" s="2"/>
      <c r="T344" s="2" t="str">
        <f t="shared" si="238"/>
        <v>[-290, 290],</v>
      </c>
      <c r="U344" s="2" t="str">
        <f t="shared" ref="U344:U351" si="254">REPT(" ", (12-LEN(T344)))</f>
        <v/>
      </c>
      <c r="V344" s="13" t="str">
        <f t="shared" si="239"/>
        <v>m,</v>
      </c>
      <c r="W344" s="2" t="str">
        <f t="shared" ref="W344:W351" si="255">REPT(" ", (9-LEN(V344)))</f>
        <v xml:space="preserve">       </v>
      </c>
      <c r="X344" s="5" t="str">
        <f t="shared" si="240"/>
        <v>' Lat Distande to right point of the Object ';</v>
      </c>
      <c r="Z344" s="3">
        <v>-127</v>
      </c>
      <c r="AA344" s="3">
        <v>127</v>
      </c>
      <c r="AB344" s="3">
        <v>8</v>
      </c>
    </row>
    <row r="345" spans="2:28" ht="13.35" customHeight="1" x14ac:dyDescent="0.3">
      <c r="B345" s="205"/>
      <c r="C345" s="32" t="str">
        <f t="shared" si="252"/>
        <v>DfMliaPercObj7Vel</v>
      </c>
      <c r="D345" s="284" t="s">
        <v>2976</v>
      </c>
      <c r="E345" s="7" t="s">
        <v>2978</v>
      </c>
      <c r="F345" s="10" t="s">
        <v>1776</v>
      </c>
      <c r="G345" s="27">
        <v>1</v>
      </c>
      <c r="H345" s="27">
        <v>0</v>
      </c>
      <c r="I345" s="27"/>
      <c r="J345" s="29">
        <v>0</v>
      </c>
      <c r="K345" s="29">
        <v>102</v>
      </c>
      <c r="L345" s="30" t="s">
        <v>2042</v>
      </c>
      <c r="M345" s="2"/>
      <c r="N345" s="10" t="s">
        <v>19</v>
      </c>
      <c r="O345" s="2" t="str">
        <f t="shared" si="236"/>
        <v>'DfMliaPercObj7Vel',</v>
      </c>
      <c r="P345" s="2" t="str">
        <f t="shared" si="253"/>
        <v xml:space="preserve">           </v>
      </c>
      <c r="Q345" s="2" t="str">
        <f t="shared" si="237"/>
        <v>'single',</v>
      </c>
      <c r="R345" s="2" t="str">
        <f t="shared" si="207"/>
        <v>0,</v>
      </c>
      <c r="S345" s="2"/>
      <c r="T345" s="2" t="str">
        <f t="shared" si="238"/>
        <v>[0, 102],</v>
      </c>
      <c r="U345" s="2" t="str">
        <f t="shared" si="254"/>
        <v xml:space="preserve">   </v>
      </c>
      <c r="V345" s="13" t="str">
        <f t="shared" si="239"/>
        <v>m/s,</v>
      </c>
      <c r="W345" s="2" t="str">
        <f t="shared" si="255"/>
        <v xml:space="preserve">     </v>
      </c>
      <c r="X345" s="5" t="str">
        <f t="shared" si="240"/>
        <v>' Speed ';</v>
      </c>
      <c r="Z345" s="3">
        <v>0</v>
      </c>
      <c r="AA345" s="3">
        <v>3</v>
      </c>
      <c r="AB345" s="3">
        <v>2</v>
      </c>
    </row>
    <row r="346" spans="2:28" ht="13.35" customHeight="1" x14ac:dyDescent="0.3">
      <c r="B346" s="205"/>
      <c r="C346" s="32" t="str">
        <f t="shared" si="252"/>
        <v>DfMliaPercObj7Precision</v>
      </c>
      <c r="D346" s="284" t="s">
        <v>2977</v>
      </c>
      <c r="E346" s="7" t="s">
        <v>2979</v>
      </c>
      <c r="F346" s="10" t="s">
        <v>1775</v>
      </c>
      <c r="G346" s="27">
        <v>1</v>
      </c>
      <c r="H346" s="27">
        <v>0</v>
      </c>
      <c r="I346" s="27"/>
      <c r="J346" s="29">
        <v>0</v>
      </c>
      <c r="K346" s="29">
        <v>1</v>
      </c>
      <c r="L346" s="29" t="s">
        <v>1777</v>
      </c>
      <c r="M346" s="2"/>
      <c r="N346" s="10" t="s">
        <v>19</v>
      </c>
      <c r="O346" s="2" t="str">
        <f t="shared" si="236"/>
        <v>'DfMliaPercObj7Precision',</v>
      </c>
      <c r="P346" s="2" t="str">
        <f t="shared" si="253"/>
        <v xml:space="preserve">     </v>
      </c>
      <c r="Q346" s="2" t="str">
        <f t="shared" si="237"/>
        <v>'uint8',</v>
      </c>
      <c r="R346" s="2" t="str">
        <f t="shared" si="207"/>
        <v>0,</v>
      </c>
      <c r="S346" s="2"/>
      <c r="T346" s="2" t="str">
        <f t="shared" si="238"/>
        <v>[0, 1],</v>
      </c>
      <c r="U346" s="2" t="str">
        <f t="shared" si="254"/>
        <v xml:space="preserve">     </v>
      </c>
      <c r="V346" s="13" t="str">
        <f t="shared" si="239"/>
        <v>-,</v>
      </c>
      <c r="W346" s="2" t="str">
        <f t="shared" si="255"/>
        <v xml:space="preserve">       </v>
      </c>
      <c r="X346" s="5" t="str">
        <f t="shared" si="240"/>
        <v>' 0 - Low percision 1 - High percision ';</v>
      </c>
      <c r="Z346" s="3">
        <v>0</v>
      </c>
      <c r="AA346" s="3">
        <v>3</v>
      </c>
      <c r="AB346" s="3">
        <v>2</v>
      </c>
    </row>
    <row r="347" spans="2:28" ht="13.35" customHeight="1" x14ac:dyDescent="0.3">
      <c r="B347" s="205"/>
      <c r="C347" s="32" t="str">
        <f t="shared" si="252"/>
        <v>DfMliaPercObj7LightSts</v>
      </c>
      <c r="D347" s="44" t="s">
        <v>750</v>
      </c>
      <c r="E347" s="7" t="s">
        <v>2980</v>
      </c>
      <c r="F347" s="10" t="s">
        <v>1775</v>
      </c>
      <c r="G347" s="27">
        <v>1</v>
      </c>
      <c r="H347" s="27">
        <v>0</v>
      </c>
      <c r="I347" s="27"/>
      <c r="J347" s="29">
        <v>0</v>
      </c>
      <c r="K347" s="29">
        <v>1</v>
      </c>
      <c r="L347" s="29" t="s">
        <v>1777</v>
      </c>
      <c r="M347" s="2"/>
      <c r="N347" s="10" t="s">
        <v>19</v>
      </c>
      <c r="O347" s="2" t="str">
        <f t="shared" si="236"/>
        <v>'DfMliaPercObj7LightSts',</v>
      </c>
      <c r="P347" s="2" t="str">
        <f t="shared" si="253"/>
        <v xml:space="preserve">      </v>
      </c>
      <c r="Q347" s="2" t="str">
        <f t="shared" si="237"/>
        <v>'uint8',</v>
      </c>
      <c r="R347" s="2" t="str">
        <f t="shared" si="207"/>
        <v>0,</v>
      </c>
      <c r="S347" s="2"/>
      <c r="T347" s="2" t="str">
        <f t="shared" si="238"/>
        <v>[0, 1],</v>
      </c>
      <c r="U347" s="2" t="str">
        <f t="shared" si="254"/>
        <v xml:space="preserve">     </v>
      </c>
      <c r="V347" s="13" t="str">
        <f t="shared" si="239"/>
        <v>-,</v>
      </c>
      <c r="W347" s="2" t="str">
        <f t="shared" si="255"/>
        <v xml:space="preserve">       </v>
      </c>
      <c r="X347" s="5" t="str">
        <f t="shared" si="240"/>
        <v>' 0 - Lights off 1 - Lights on ';</v>
      </c>
      <c r="Z347" s="3">
        <v>0</v>
      </c>
      <c r="AA347" s="3">
        <v>3</v>
      </c>
      <c r="AB347" s="3">
        <v>2</v>
      </c>
    </row>
    <row r="348" spans="2:28" ht="13.35" customHeight="1" thickBot="1" x14ac:dyDescent="0.35">
      <c r="B348" s="205"/>
      <c r="C348" s="33" t="str">
        <f t="shared" si="252"/>
        <v>DfMliaPercObj7Sz</v>
      </c>
      <c r="D348" s="211" t="s">
        <v>1874</v>
      </c>
      <c r="E348" s="7" t="s">
        <v>2981</v>
      </c>
      <c r="F348" s="10" t="s">
        <v>1776</v>
      </c>
      <c r="G348" s="27">
        <v>1</v>
      </c>
      <c r="H348" s="27">
        <v>0</v>
      </c>
      <c r="I348" s="27"/>
      <c r="J348" s="29">
        <v>-50</v>
      </c>
      <c r="K348" s="29">
        <v>50</v>
      </c>
      <c r="L348" s="30" t="s">
        <v>1788</v>
      </c>
      <c r="M348" s="2"/>
      <c r="N348" s="10" t="s">
        <v>19</v>
      </c>
      <c r="O348" s="2" t="str">
        <f t="shared" si="236"/>
        <v>'DfMliaPercObj7Sz',</v>
      </c>
      <c r="P348" s="2" t="str">
        <f t="shared" si="253"/>
        <v xml:space="preserve">            </v>
      </c>
      <c r="Q348" s="2" t="str">
        <f t="shared" si="237"/>
        <v>'single',</v>
      </c>
      <c r="R348" s="2" t="str">
        <f t="shared" si="207"/>
        <v>0,</v>
      </c>
      <c r="S348" s="2"/>
      <c r="T348" s="2" t="str">
        <f t="shared" si="238"/>
        <v>[-50, 50],</v>
      </c>
      <c r="U348" s="2" t="str">
        <f t="shared" si="254"/>
        <v xml:space="preserve">  </v>
      </c>
      <c r="V348" s="13" t="str">
        <f t="shared" si="239"/>
        <v>m,</v>
      </c>
      <c r="W348" s="2" t="str">
        <f t="shared" si="255"/>
        <v xml:space="preserve">       </v>
      </c>
      <c r="X348" s="5" t="str">
        <f t="shared" si="240"/>
        <v>' Difference in the height of the roadway between the detected object and our vehicle (center of the rear axle) ';</v>
      </c>
      <c r="Z348" s="3">
        <v>-8</v>
      </c>
      <c r="AA348" s="3">
        <v>7</v>
      </c>
      <c r="AB348" s="3">
        <v>4</v>
      </c>
    </row>
    <row r="349" spans="2:28" ht="13.35" customHeight="1" x14ac:dyDescent="0.3">
      <c r="B349" s="205"/>
      <c r="C349" s="31" t="str">
        <f t="shared" ref="C349:C357" si="256">"DfMliaPercObj8"&amp;D349</f>
        <v>DfMliaPercObj8Detect</v>
      </c>
      <c r="D349" s="44" t="s">
        <v>751</v>
      </c>
      <c r="E349" s="7" t="s">
        <v>752</v>
      </c>
      <c r="F349" s="10" t="s">
        <v>1775</v>
      </c>
      <c r="G349" s="27">
        <v>1</v>
      </c>
      <c r="H349" s="27">
        <v>0</v>
      </c>
      <c r="I349" s="27"/>
      <c r="J349" s="29">
        <v>0</v>
      </c>
      <c r="K349" s="29">
        <v>1</v>
      </c>
      <c r="L349" s="29" t="s">
        <v>1777</v>
      </c>
      <c r="M349" s="2"/>
      <c r="N349" s="10" t="s">
        <v>19</v>
      </c>
      <c r="O349" s="2" t="str">
        <f t="shared" ref="O349:O412" si="257">"'"&amp;C349&amp;"'"&amp;","</f>
        <v>'DfMliaPercObj8Detect',</v>
      </c>
      <c r="P349" s="2" t="str">
        <f t="shared" si="253"/>
        <v xml:space="preserve">        </v>
      </c>
      <c r="Q349" s="2" t="str">
        <f t="shared" ref="Q349:Q412" si="258">"'"&amp;F349&amp;"',"</f>
        <v>'uint8',</v>
      </c>
      <c r="R349" s="2" t="str">
        <f t="shared" si="207"/>
        <v>0,</v>
      </c>
      <c r="S349" s="2"/>
      <c r="T349" s="2" t="str">
        <f t="shared" ref="T349:T412" si="259">"["&amp;J349&amp;", "&amp;LEFT(K349,7)&amp;"]"&amp;","</f>
        <v>[0, 1],</v>
      </c>
      <c r="U349" s="2" t="str">
        <f t="shared" si="254"/>
        <v xml:space="preserve">     </v>
      </c>
      <c r="V349" s="13" t="str">
        <f t="shared" ref="V349:V412" si="260">IF(L349="[]","''",(IF(L349="'-'","''",L349)))&amp;","</f>
        <v>-,</v>
      </c>
      <c r="W349" s="2" t="str">
        <f t="shared" si="255"/>
        <v xml:space="preserve">       </v>
      </c>
      <c r="X349" s="5" t="str">
        <f t="shared" ref="X349:X412" si="261">"'"&amp;IF(E349="[]","-"," "&amp;(CLEAN(E349))&amp;" ")&amp;"'"&amp;";"</f>
        <v>' Detect flag of object ';</v>
      </c>
      <c r="Z349" s="3">
        <v>0</v>
      </c>
      <c r="AA349" s="3">
        <v>1</v>
      </c>
      <c r="AB349" s="3">
        <v>1</v>
      </c>
    </row>
    <row r="350" spans="2:28" ht="13.35" customHeight="1" x14ac:dyDescent="0.3">
      <c r="B350" s="205"/>
      <c r="C350" s="32" t="str">
        <f t="shared" si="256"/>
        <v>DfMliaPercObj8Sx1</v>
      </c>
      <c r="D350" s="86" t="s">
        <v>1558</v>
      </c>
      <c r="E350" s="7" t="s">
        <v>1562</v>
      </c>
      <c r="F350" s="10" t="s">
        <v>1776</v>
      </c>
      <c r="G350" s="27">
        <v>1</v>
      </c>
      <c r="H350" s="27">
        <v>0</v>
      </c>
      <c r="I350" s="27"/>
      <c r="J350" s="29">
        <v>0</v>
      </c>
      <c r="K350" s="29">
        <v>500</v>
      </c>
      <c r="L350" s="30" t="s">
        <v>1788</v>
      </c>
      <c r="M350" s="2"/>
      <c r="N350" s="10" t="s">
        <v>19</v>
      </c>
      <c r="O350" s="2" t="str">
        <f t="shared" si="257"/>
        <v>'DfMliaPercObj8Sx1',</v>
      </c>
      <c r="P350" s="2" t="str">
        <f t="shared" si="253"/>
        <v xml:space="preserve">           </v>
      </c>
      <c r="Q350" s="2" t="str">
        <f t="shared" si="258"/>
        <v>'single',</v>
      </c>
      <c r="R350" s="2" t="str">
        <f t="shared" si="207"/>
        <v>0,</v>
      </c>
      <c r="S350" s="2"/>
      <c r="T350" s="2" t="str">
        <f t="shared" si="259"/>
        <v>[0, 500],</v>
      </c>
      <c r="U350" s="2" t="str">
        <f t="shared" si="254"/>
        <v xml:space="preserve">   </v>
      </c>
      <c r="V350" s="13" t="str">
        <f t="shared" si="260"/>
        <v>m,</v>
      </c>
      <c r="W350" s="2" t="str">
        <f t="shared" si="255"/>
        <v xml:space="preserve">       </v>
      </c>
      <c r="X350" s="5" t="str">
        <f t="shared" si="261"/>
        <v>' Long Distance to left point of the Object ';</v>
      </c>
      <c r="Z350" s="3">
        <v>0</v>
      </c>
      <c r="AA350" s="3">
        <v>255</v>
      </c>
      <c r="AB350" s="3">
        <v>8</v>
      </c>
    </row>
    <row r="351" spans="2:28" ht="13.35" customHeight="1" x14ac:dyDescent="0.3">
      <c r="B351" s="205"/>
      <c r="C351" s="32" t="str">
        <f t="shared" si="256"/>
        <v>DfMliaPercObj8Sy1</v>
      </c>
      <c r="D351" s="86" t="s">
        <v>1559</v>
      </c>
      <c r="E351" s="7" t="s">
        <v>1563</v>
      </c>
      <c r="F351" s="10" t="s">
        <v>1776</v>
      </c>
      <c r="G351" s="27">
        <v>1</v>
      </c>
      <c r="H351" s="27">
        <v>0</v>
      </c>
      <c r="I351" s="27"/>
      <c r="J351" s="29">
        <v>-290</v>
      </c>
      <c r="K351" s="29">
        <v>290</v>
      </c>
      <c r="L351" s="30" t="s">
        <v>1788</v>
      </c>
      <c r="M351" s="2"/>
      <c r="N351" s="10" t="s">
        <v>19</v>
      </c>
      <c r="O351" s="2" t="str">
        <f t="shared" si="257"/>
        <v>'DfMliaPercObj8Sy1',</v>
      </c>
      <c r="P351" s="2" t="str">
        <f t="shared" si="253"/>
        <v xml:space="preserve">           </v>
      </c>
      <c r="Q351" s="2" t="str">
        <f t="shared" si="258"/>
        <v>'single',</v>
      </c>
      <c r="R351" s="2" t="str">
        <f t="shared" si="207"/>
        <v>0,</v>
      </c>
      <c r="S351" s="2"/>
      <c r="T351" s="2" t="str">
        <f t="shared" si="259"/>
        <v>[-290, 290],</v>
      </c>
      <c r="U351" s="2" t="str">
        <f t="shared" si="254"/>
        <v/>
      </c>
      <c r="V351" s="13" t="str">
        <f t="shared" si="260"/>
        <v>m,</v>
      </c>
      <c r="W351" s="2" t="str">
        <f t="shared" si="255"/>
        <v xml:space="preserve">       </v>
      </c>
      <c r="X351" s="5" t="str">
        <f t="shared" si="261"/>
        <v>' Lat Distande to left point of the Object ';</v>
      </c>
      <c r="Z351" s="3">
        <v>-127</v>
      </c>
      <c r="AA351" s="3">
        <v>127</v>
      </c>
      <c r="AB351" s="3">
        <v>8</v>
      </c>
    </row>
    <row r="352" spans="2:28" ht="13.35" customHeight="1" x14ac:dyDescent="0.3">
      <c r="B352" s="205"/>
      <c r="C352" s="32" t="str">
        <f t="shared" si="256"/>
        <v>DfMliaPercObj8Sx2</v>
      </c>
      <c r="D352" s="86" t="s">
        <v>1560</v>
      </c>
      <c r="E352" s="7" t="s">
        <v>1564</v>
      </c>
      <c r="F352" s="10" t="s">
        <v>1776</v>
      </c>
      <c r="G352" s="27">
        <v>1</v>
      </c>
      <c r="H352" s="27">
        <v>0</v>
      </c>
      <c r="I352" s="27"/>
      <c r="J352" s="29">
        <v>0</v>
      </c>
      <c r="K352" s="29">
        <v>500</v>
      </c>
      <c r="L352" s="30" t="s">
        <v>1788</v>
      </c>
      <c r="M352" s="2"/>
      <c r="N352" s="10" t="s">
        <v>19</v>
      </c>
      <c r="O352" s="2" t="str">
        <f t="shared" si="257"/>
        <v>'DfMliaPercObj8Sx2',</v>
      </c>
      <c r="P352" s="2" t="str">
        <f>REPT(" ", (31-LEN(O352)))</f>
        <v xml:space="preserve">           </v>
      </c>
      <c r="Q352" s="2" t="str">
        <f t="shared" si="258"/>
        <v>'single',</v>
      </c>
      <c r="R352" s="2" t="str">
        <f t="shared" si="207"/>
        <v>0,</v>
      </c>
      <c r="S352" s="2"/>
      <c r="T352" s="2" t="str">
        <f t="shared" si="259"/>
        <v>[0, 500],</v>
      </c>
      <c r="U352" s="2" t="str">
        <f>REPT(" ", (12-LEN(T352)))</f>
        <v xml:space="preserve">   </v>
      </c>
      <c r="V352" s="13" t="str">
        <f t="shared" si="260"/>
        <v>m,</v>
      </c>
      <c r="W352" s="2" t="str">
        <f>REPT(" ", (9-LEN(V352)))</f>
        <v xml:space="preserve">       </v>
      </c>
      <c r="X352" s="5" t="str">
        <f t="shared" si="261"/>
        <v>' Long Distance to right point of the Object ';</v>
      </c>
      <c r="Z352" s="3">
        <v>0</v>
      </c>
      <c r="AA352" s="3">
        <v>255</v>
      </c>
      <c r="AB352" s="3">
        <v>8</v>
      </c>
    </row>
    <row r="353" spans="2:28" ht="13.35" customHeight="1" x14ac:dyDescent="0.3">
      <c r="B353" s="205"/>
      <c r="C353" s="32" t="str">
        <f t="shared" si="256"/>
        <v>DfMliaPercObj8Sy2</v>
      </c>
      <c r="D353" s="86" t="s">
        <v>1561</v>
      </c>
      <c r="E353" s="7" t="s">
        <v>1565</v>
      </c>
      <c r="F353" s="10" t="s">
        <v>1776</v>
      </c>
      <c r="G353" s="27">
        <v>1</v>
      </c>
      <c r="H353" s="27">
        <v>0</v>
      </c>
      <c r="I353" s="27"/>
      <c r="J353" s="29">
        <v>-290</v>
      </c>
      <c r="K353" s="29">
        <v>290</v>
      </c>
      <c r="L353" s="30" t="s">
        <v>1788</v>
      </c>
      <c r="M353" s="2"/>
      <c r="N353" s="10" t="s">
        <v>19</v>
      </c>
      <c r="O353" s="2" t="str">
        <f t="shared" si="257"/>
        <v>'DfMliaPercObj8Sy2',</v>
      </c>
      <c r="P353" s="2" t="str">
        <f t="shared" ref="P353:P360" si="262">REPT(" ", (31-LEN(O353)))</f>
        <v xml:space="preserve">           </v>
      </c>
      <c r="Q353" s="2" t="str">
        <f t="shared" si="258"/>
        <v>'single',</v>
      </c>
      <c r="R353" s="2" t="str">
        <f t="shared" si="207"/>
        <v>0,</v>
      </c>
      <c r="S353" s="2"/>
      <c r="T353" s="2" t="str">
        <f t="shared" si="259"/>
        <v>[-290, 290],</v>
      </c>
      <c r="U353" s="2" t="str">
        <f t="shared" ref="U353:U360" si="263">REPT(" ", (12-LEN(T353)))</f>
        <v/>
      </c>
      <c r="V353" s="13" t="str">
        <f t="shared" si="260"/>
        <v>m,</v>
      </c>
      <c r="W353" s="2" t="str">
        <f t="shared" ref="W353:W360" si="264">REPT(" ", (9-LEN(V353)))</f>
        <v xml:space="preserve">       </v>
      </c>
      <c r="X353" s="5" t="str">
        <f t="shared" si="261"/>
        <v>' Lat Distande to right point of the Object ';</v>
      </c>
      <c r="Z353" s="3">
        <v>-127</v>
      </c>
      <c r="AA353" s="3">
        <v>127</v>
      </c>
      <c r="AB353" s="3">
        <v>8</v>
      </c>
    </row>
    <row r="354" spans="2:28" ht="13.35" customHeight="1" x14ac:dyDescent="0.3">
      <c r="B354" s="205"/>
      <c r="C354" s="32" t="str">
        <f t="shared" si="256"/>
        <v>DfMliaPercObj8Vel</v>
      </c>
      <c r="D354" s="284" t="s">
        <v>2976</v>
      </c>
      <c r="E354" s="7" t="s">
        <v>2978</v>
      </c>
      <c r="F354" s="10" t="s">
        <v>1776</v>
      </c>
      <c r="G354" s="27">
        <v>1</v>
      </c>
      <c r="H354" s="27">
        <v>0</v>
      </c>
      <c r="I354" s="27"/>
      <c r="J354" s="29">
        <v>0</v>
      </c>
      <c r="K354" s="29">
        <v>102</v>
      </c>
      <c r="L354" s="30" t="s">
        <v>2042</v>
      </c>
      <c r="M354" s="2"/>
      <c r="N354" s="10" t="s">
        <v>19</v>
      </c>
      <c r="O354" s="2" t="str">
        <f t="shared" si="257"/>
        <v>'DfMliaPercObj8Vel',</v>
      </c>
      <c r="P354" s="2" t="str">
        <f t="shared" si="262"/>
        <v xml:space="preserve">           </v>
      </c>
      <c r="Q354" s="2" t="str">
        <f t="shared" si="258"/>
        <v>'single',</v>
      </c>
      <c r="R354" s="2" t="str">
        <f t="shared" si="207"/>
        <v>0,</v>
      </c>
      <c r="S354" s="2"/>
      <c r="T354" s="2" t="str">
        <f t="shared" si="259"/>
        <v>[0, 102],</v>
      </c>
      <c r="U354" s="2" t="str">
        <f t="shared" si="263"/>
        <v xml:space="preserve">   </v>
      </c>
      <c r="V354" s="13" t="str">
        <f t="shared" si="260"/>
        <v>m/s,</v>
      </c>
      <c r="W354" s="2" t="str">
        <f t="shared" si="264"/>
        <v xml:space="preserve">     </v>
      </c>
      <c r="X354" s="5" t="str">
        <f t="shared" si="261"/>
        <v>' Speed ';</v>
      </c>
      <c r="Z354" s="3">
        <v>0</v>
      </c>
      <c r="AA354" s="3">
        <v>3</v>
      </c>
      <c r="AB354" s="3">
        <v>2</v>
      </c>
    </row>
    <row r="355" spans="2:28" ht="13.35" customHeight="1" x14ac:dyDescent="0.3">
      <c r="B355" s="205"/>
      <c r="C355" s="32" t="str">
        <f t="shared" si="256"/>
        <v>DfMliaPercObj8Precision</v>
      </c>
      <c r="D355" s="284" t="s">
        <v>2977</v>
      </c>
      <c r="E355" s="7" t="s">
        <v>2979</v>
      </c>
      <c r="F355" s="10" t="s">
        <v>1775</v>
      </c>
      <c r="G355" s="27">
        <v>1</v>
      </c>
      <c r="H355" s="27">
        <v>0</v>
      </c>
      <c r="I355" s="27"/>
      <c r="J355" s="29">
        <v>0</v>
      </c>
      <c r="K355" s="29">
        <v>1</v>
      </c>
      <c r="L355" s="29" t="s">
        <v>1777</v>
      </c>
      <c r="M355" s="2"/>
      <c r="N355" s="10" t="s">
        <v>19</v>
      </c>
      <c r="O355" s="2" t="str">
        <f t="shared" si="257"/>
        <v>'DfMliaPercObj8Precision',</v>
      </c>
      <c r="P355" s="2" t="str">
        <f t="shared" si="262"/>
        <v xml:space="preserve">     </v>
      </c>
      <c r="Q355" s="2" t="str">
        <f t="shared" si="258"/>
        <v>'uint8',</v>
      </c>
      <c r="R355" s="2" t="str">
        <f t="shared" si="207"/>
        <v>0,</v>
      </c>
      <c r="S355" s="2"/>
      <c r="T355" s="2" t="str">
        <f t="shared" si="259"/>
        <v>[0, 1],</v>
      </c>
      <c r="U355" s="2" t="str">
        <f t="shared" si="263"/>
        <v xml:space="preserve">     </v>
      </c>
      <c r="V355" s="13" t="str">
        <f t="shared" si="260"/>
        <v>-,</v>
      </c>
      <c r="W355" s="2" t="str">
        <f t="shared" si="264"/>
        <v xml:space="preserve">       </v>
      </c>
      <c r="X355" s="5" t="str">
        <f t="shared" si="261"/>
        <v>' 0 - Low percision 1 - High percision ';</v>
      </c>
      <c r="Z355" s="3">
        <v>0</v>
      </c>
      <c r="AA355" s="3">
        <v>3</v>
      </c>
      <c r="AB355" s="3">
        <v>2</v>
      </c>
    </row>
    <row r="356" spans="2:28" ht="13.35" customHeight="1" x14ac:dyDescent="0.3">
      <c r="B356" s="205"/>
      <c r="C356" s="32" t="str">
        <f t="shared" si="256"/>
        <v>DfMliaPercObj8LightSts</v>
      </c>
      <c r="D356" s="44" t="s">
        <v>750</v>
      </c>
      <c r="E356" s="7" t="s">
        <v>2980</v>
      </c>
      <c r="F356" s="10" t="s">
        <v>1775</v>
      </c>
      <c r="G356" s="27">
        <v>1</v>
      </c>
      <c r="H356" s="27">
        <v>0</v>
      </c>
      <c r="I356" s="27"/>
      <c r="J356" s="29">
        <v>0</v>
      </c>
      <c r="K356" s="29">
        <v>1</v>
      </c>
      <c r="L356" s="29" t="s">
        <v>1777</v>
      </c>
      <c r="M356" s="2"/>
      <c r="N356" s="10" t="s">
        <v>19</v>
      </c>
      <c r="O356" s="2" t="str">
        <f t="shared" si="257"/>
        <v>'DfMliaPercObj8LightSts',</v>
      </c>
      <c r="P356" s="2" t="str">
        <f t="shared" si="262"/>
        <v xml:space="preserve">      </v>
      </c>
      <c r="Q356" s="2" t="str">
        <f t="shared" si="258"/>
        <v>'uint8',</v>
      </c>
      <c r="R356" s="2" t="str">
        <f t="shared" si="207"/>
        <v>0,</v>
      </c>
      <c r="S356" s="2"/>
      <c r="T356" s="2" t="str">
        <f t="shared" si="259"/>
        <v>[0, 1],</v>
      </c>
      <c r="U356" s="2" t="str">
        <f t="shared" si="263"/>
        <v xml:space="preserve">     </v>
      </c>
      <c r="V356" s="13" t="str">
        <f t="shared" si="260"/>
        <v>-,</v>
      </c>
      <c r="W356" s="2" t="str">
        <f t="shared" si="264"/>
        <v xml:space="preserve">       </v>
      </c>
      <c r="X356" s="5" t="str">
        <f t="shared" si="261"/>
        <v>' 0 - Lights off 1 - Lights on ';</v>
      </c>
      <c r="Z356" s="3">
        <v>0</v>
      </c>
      <c r="AA356" s="3">
        <v>3</v>
      </c>
      <c r="AB356" s="3">
        <v>2</v>
      </c>
    </row>
    <row r="357" spans="2:28" ht="13.35" customHeight="1" thickBot="1" x14ac:dyDescent="0.35">
      <c r="B357" s="205"/>
      <c r="C357" s="33" t="str">
        <f t="shared" si="256"/>
        <v>DfMliaPercObj8Sz</v>
      </c>
      <c r="D357" s="211" t="s">
        <v>1874</v>
      </c>
      <c r="E357" s="7" t="s">
        <v>2981</v>
      </c>
      <c r="F357" s="10" t="s">
        <v>1776</v>
      </c>
      <c r="G357" s="27">
        <v>1</v>
      </c>
      <c r="H357" s="27">
        <v>0</v>
      </c>
      <c r="I357" s="27"/>
      <c r="J357" s="29">
        <v>-50</v>
      </c>
      <c r="K357" s="29">
        <v>50</v>
      </c>
      <c r="L357" s="30" t="s">
        <v>1788</v>
      </c>
      <c r="M357" s="2"/>
      <c r="N357" s="10" t="s">
        <v>19</v>
      </c>
      <c r="O357" s="2" t="str">
        <f t="shared" si="257"/>
        <v>'DfMliaPercObj8Sz',</v>
      </c>
      <c r="P357" s="2" t="str">
        <f t="shared" si="262"/>
        <v xml:space="preserve">            </v>
      </c>
      <c r="Q357" s="2" t="str">
        <f t="shared" si="258"/>
        <v>'single',</v>
      </c>
      <c r="R357" s="2" t="str">
        <f t="shared" si="207"/>
        <v>0,</v>
      </c>
      <c r="S357" s="2"/>
      <c r="T357" s="2" t="str">
        <f t="shared" si="259"/>
        <v>[-50, 50],</v>
      </c>
      <c r="U357" s="2" t="str">
        <f t="shared" si="263"/>
        <v xml:space="preserve">  </v>
      </c>
      <c r="V357" s="13" t="str">
        <f t="shared" si="260"/>
        <v>m,</v>
      </c>
      <c r="W357" s="2" t="str">
        <f t="shared" si="264"/>
        <v xml:space="preserve">       </v>
      </c>
      <c r="X357" s="5" t="str">
        <f t="shared" si="261"/>
        <v>' Difference in the height of the roadway between the detected object and our vehicle (center of the rear axle) ';</v>
      </c>
      <c r="Z357" s="3">
        <v>-8</v>
      </c>
      <c r="AA357" s="3">
        <v>7</v>
      </c>
      <c r="AB357" s="3">
        <v>4</v>
      </c>
    </row>
    <row r="358" spans="2:28" ht="13.35" customHeight="1" x14ac:dyDescent="0.3">
      <c r="B358" s="205"/>
      <c r="C358" s="31" t="str">
        <f t="shared" ref="C358:C366" si="265">"DfMliaPercObj9"&amp;D358</f>
        <v>DfMliaPercObj9Detect</v>
      </c>
      <c r="D358" s="44" t="s">
        <v>751</v>
      </c>
      <c r="E358" s="7" t="s">
        <v>752</v>
      </c>
      <c r="F358" s="10" t="s">
        <v>1775</v>
      </c>
      <c r="G358" s="27">
        <v>1</v>
      </c>
      <c r="H358" s="27">
        <v>0</v>
      </c>
      <c r="I358" s="27"/>
      <c r="J358" s="29">
        <v>0</v>
      </c>
      <c r="K358" s="29">
        <v>1</v>
      </c>
      <c r="L358" s="29" t="s">
        <v>1777</v>
      </c>
      <c r="M358" s="2"/>
      <c r="N358" s="10" t="s">
        <v>19</v>
      </c>
      <c r="O358" s="2" t="str">
        <f t="shared" si="257"/>
        <v>'DfMliaPercObj9Detect',</v>
      </c>
      <c r="P358" s="2" t="str">
        <f t="shared" si="262"/>
        <v xml:space="preserve">        </v>
      </c>
      <c r="Q358" s="2" t="str">
        <f t="shared" si="258"/>
        <v>'uint8',</v>
      </c>
      <c r="R358" s="2" t="str">
        <f t="shared" si="207"/>
        <v>0,</v>
      </c>
      <c r="S358" s="2"/>
      <c r="T358" s="2" t="str">
        <f t="shared" si="259"/>
        <v>[0, 1],</v>
      </c>
      <c r="U358" s="2" t="str">
        <f t="shared" si="263"/>
        <v xml:space="preserve">     </v>
      </c>
      <c r="V358" s="13" t="str">
        <f t="shared" si="260"/>
        <v>-,</v>
      </c>
      <c r="W358" s="2" t="str">
        <f t="shared" si="264"/>
        <v xml:space="preserve">       </v>
      </c>
      <c r="X358" s="5" t="str">
        <f t="shared" si="261"/>
        <v>' Detect flag of object ';</v>
      </c>
      <c r="Z358" s="3">
        <v>0</v>
      </c>
      <c r="AA358" s="3">
        <v>1</v>
      </c>
      <c r="AB358" s="3">
        <v>1</v>
      </c>
    </row>
    <row r="359" spans="2:28" ht="13.35" customHeight="1" x14ac:dyDescent="0.3">
      <c r="B359" s="205"/>
      <c r="C359" s="32" t="str">
        <f t="shared" si="265"/>
        <v>DfMliaPercObj9Sx1</v>
      </c>
      <c r="D359" s="86" t="s">
        <v>1558</v>
      </c>
      <c r="E359" s="7" t="s">
        <v>1562</v>
      </c>
      <c r="F359" s="10" t="s">
        <v>1776</v>
      </c>
      <c r="G359" s="27">
        <v>1</v>
      </c>
      <c r="H359" s="27">
        <v>0</v>
      </c>
      <c r="I359" s="27"/>
      <c r="J359" s="29">
        <v>0</v>
      </c>
      <c r="K359" s="29">
        <v>500</v>
      </c>
      <c r="L359" s="30" t="s">
        <v>1788</v>
      </c>
      <c r="M359" s="2"/>
      <c r="N359" s="10" t="s">
        <v>19</v>
      </c>
      <c r="O359" s="2" t="str">
        <f t="shared" si="257"/>
        <v>'DfMliaPercObj9Sx1',</v>
      </c>
      <c r="P359" s="2" t="str">
        <f t="shared" si="262"/>
        <v xml:space="preserve">           </v>
      </c>
      <c r="Q359" s="2" t="str">
        <f t="shared" si="258"/>
        <v>'single',</v>
      </c>
      <c r="R359" s="2" t="str">
        <f t="shared" si="207"/>
        <v>0,</v>
      </c>
      <c r="S359" s="2"/>
      <c r="T359" s="2" t="str">
        <f t="shared" si="259"/>
        <v>[0, 500],</v>
      </c>
      <c r="U359" s="2" t="str">
        <f t="shared" si="263"/>
        <v xml:space="preserve">   </v>
      </c>
      <c r="V359" s="13" t="str">
        <f t="shared" si="260"/>
        <v>m,</v>
      </c>
      <c r="W359" s="2" t="str">
        <f t="shared" si="264"/>
        <v xml:space="preserve">       </v>
      </c>
      <c r="X359" s="5" t="str">
        <f t="shared" si="261"/>
        <v>' Long Distance to left point of the Object ';</v>
      </c>
      <c r="Z359" s="3">
        <v>0</v>
      </c>
      <c r="AA359" s="3">
        <v>255</v>
      </c>
      <c r="AB359" s="3">
        <v>8</v>
      </c>
    </row>
    <row r="360" spans="2:28" ht="13.35" customHeight="1" x14ac:dyDescent="0.3">
      <c r="B360" s="205"/>
      <c r="C360" s="32" t="str">
        <f t="shared" si="265"/>
        <v>DfMliaPercObj9Sy1</v>
      </c>
      <c r="D360" s="86" t="s">
        <v>1559</v>
      </c>
      <c r="E360" s="7" t="s">
        <v>1563</v>
      </c>
      <c r="F360" s="10" t="s">
        <v>1776</v>
      </c>
      <c r="G360" s="27">
        <v>1</v>
      </c>
      <c r="H360" s="27">
        <v>0</v>
      </c>
      <c r="I360" s="27"/>
      <c r="J360" s="29">
        <v>-290</v>
      </c>
      <c r="K360" s="29">
        <v>290</v>
      </c>
      <c r="L360" s="30" t="s">
        <v>1788</v>
      </c>
      <c r="M360" s="2"/>
      <c r="N360" s="10" t="s">
        <v>19</v>
      </c>
      <c r="O360" s="2" t="str">
        <f t="shared" si="257"/>
        <v>'DfMliaPercObj9Sy1',</v>
      </c>
      <c r="P360" s="2" t="str">
        <f t="shared" si="262"/>
        <v xml:space="preserve">           </v>
      </c>
      <c r="Q360" s="2" t="str">
        <f t="shared" si="258"/>
        <v>'single',</v>
      </c>
      <c r="R360" s="2" t="str">
        <f t="shared" si="207"/>
        <v>0,</v>
      </c>
      <c r="S360" s="2"/>
      <c r="T360" s="2" t="str">
        <f t="shared" si="259"/>
        <v>[-290, 290],</v>
      </c>
      <c r="U360" s="2" t="str">
        <f t="shared" si="263"/>
        <v/>
      </c>
      <c r="V360" s="13" t="str">
        <f t="shared" si="260"/>
        <v>m,</v>
      </c>
      <c r="W360" s="2" t="str">
        <f t="shared" si="264"/>
        <v xml:space="preserve">       </v>
      </c>
      <c r="X360" s="5" t="str">
        <f t="shared" si="261"/>
        <v>' Lat Distande to left point of the Object ';</v>
      </c>
      <c r="Z360" s="3">
        <v>-127</v>
      </c>
      <c r="AA360" s="3">
        <v>127</v>
      </c>
      <c r="AB360" s="3">
        <v>8</v>
      </c>
    </row>
    <row r="361" spans="2:28" ht="13.35" customHeight="1" x14ac:dyDescent="0.3">
      <c r="B361" s="205"/>
      <c r="C361" s="32" t="str">
        <f t="shared" si="265"/>
        <v>DfMliaPercObj9Sx2</v>
      </c>
      <c r="D361" s="86" t="s">
        <v>1560</v>
      </c>
      <c r="E361" s="7" t="s">
        <v>1564</v>
      </c>
      <c r="F361" s="10" t="s">
        <v>1776</v>
      </c>
      <c r="G361" s="27">
        <v>1</v>
      </c>
      <c r="H361" s="27">
        <v>0</v>
      </c>
      <c r="I361" s="27"/>
      <c r="J361" s="29">
        <v>0</v>
      </c>
      <c r="K361" s="29">
        <v>500</v>
      </c>
      <c r="L361" s="30" t="s">
        <v>1788</v>
      </c>
      <c r="M361" s="2"/>
      <c r="N361" s="10" t="s">
        <v>19</v>
      </c>
      <c r="O361" s="2" t="str">
        <f t="shared" si="257"/>
        <v>'DfMliaPercObj9Sx2',</v>
      </c>
      <c r="P361" s="2" t="str">
        <f>REPT(" ", (31-LEN(O361)))</f>
        <v xml:space="preserve">           </v>
      </c>
      <c r="Q361" s="2" t="str">
        <f t="shared" si="258"/>
        <v>'single',</v>
      </c>
      <c r="R361" s="2" t="str">
        <f t="shared" si="207"/>
        <v>0,</v>
      </c>
      <c r="S361" s="2"/>
      <c r="T361" s="2" t="str">
        <f t="shared" si="259"/>
        <v>[0, 500],</v>
      </c>
      <c r="U361" s="2" t="str">
        <f>REPT(" ", (12-LEN(T361)))</f>
        <v xml:space="preserve">   </v>
      </c>
      <c r="V361" s="13" t="str">
        <f t="shared" si="260"/>
        <v>m,</v>
      </c>
      <c r="W361" s="2" t="str">
        <f>REPT(" ", (9-LEN(V361)))</f>
        <v xml:space="preserve">       </v>
      </c>
      <c r="X361" s="5" t="str">
        <f t="shared" si="261"/>
        <v>' Long Distance to right point of the Object ';</v>
      </c>
      <c r="Z361" s="3">
        <v>0</v>
      </c>
      <c r="AA361" s="3">
        <v>255</v>
      </c>
      <c r="AB361" s="3">
        <v>8</v>
      </c>
    </row>
    <row r="362" spans="2:28" ht="13.35" customHeight="1" x14ac:dyDescent="0.3">
      <c r="B362" s="205"/>
      <c r="C362" s="32" t="str">
        <f t="shared" si="265"/>
        <v>DfMliaPercObj9Sy2</v>
      </c>
      <c r="D362" s="86" t="s">
        <v>1561</v>
      </c>
      <c r="E362" s="7" t="s">
        <v>1565</v>
      </c>
      <c r="F362" s="10" t="s">
        <v>1776</v>
      </c>
      <c r="G362" s="27">
        <v>1</v>
      </c>
      <c r="H362" s="27">
        <v>0</v>
      </c>
      <c r="I362" s="27"/>
      <c r="J362" s="29">
        <v>-290</v>
      </c>
      <c r="K362" s="29">
        <v>290</v>
      </c>
      <c r="L362" s="30" t="s">
        <v>1788</v>
      </c>
      <c r="M362" s="2"/>
      <c r="N362" s="10" t="s">
        <v>19</v>
      </c>
      <c r="O362" s="2" t="str">
        <f t="shared" si="257"/>
        <v>'DfMliaPercObj9Sy2',</v>
      </c>
      <c r="P362" s="2" t="str">
        <f t="shared" ref="P362:P369" si="266">REPT(" ", (31-LEN(O362)))</f>
        <v xml:space="preserve">           </v>
      </c>
      <c r="Q362" s="2" t="str">
        <f t="shared" si="258"/>
        <v>'single',</v>
      </c>
      <c r="R362" s="2" t="str">
        <f t="shared" si="207"/>
        <v>0,</v>
      </c>
      <c r="S362" s="2"/>
      <c r="T362" s="2" t="str">
        <f t="shared" si="259"/>
        <v>[-290, 290],</v>
      </c>
      <c r="U362" s="2" t="str">
        <f t="shared" ref="U362:U369" si="267">REPT(" ", (12-LEN(T362)))</f>
        <v/>
      </c>
      <c r="V362" s="13" t="str">
        <f t="shared" si="260"/>
        <v>m,</v>
      </c>
      <c r="W362" s="2" t="str">
        <f t="shared" ref="W362:W369" si="268">REPT(" ", (9-LEN(V362)))</f>
        <v xml:space="preserve">       </v>
      </c>
      <c r="X362" s="5" t="str">
        <f t="shared" si="261"/>
        <v>' Lat Distande to right point of the Object ';</v>
      </c>
      <c r="Z362" s="3">
        <v>-127</v>
      </c>
      <c r="AA362" s="3">
        <v>127</v>
      </c>
      <c r="AB362" s="3">
        <v>8</v>
      </c>
    </row>
    <row r="363" spans="2:28" ht="13.35" customHeight="1" x14ac:dyDescent="0.3">
      <c r="B363" s="205"/>
      <c r="C363" s="32" t="str">
        <f t="shared" si="265"/>
        <v>DfMliaPercObj9Vel</v>
      </c>
      <c r="D363" s="284" t="s">
        <v>2976</v>
      </c>
      <c r="E363" s="7" t="s">
        <v>2978</v>
      </c>
      <c r="F363" s="10" t="s">
        <v>1776</v>
      </c>
      <c r="G363" s="27">
        <v>1</v>
      </c>
      <c r="H363" s="27">
        <v>0</v>
      </c>
      <c r="I363" s="27"/>
      <c r="J363" s="29">
        <v>0</v>
      </c>
      <c r="K363" s="29">
        <v>102</v>
      </c>
      <c r="L363" s="30" t="s">
        <v>2042</v>
      </c>
      <c r="M363" s="2"/>
      <c r="N363" s="10" t="s">
        <v>19</v>
      </c>
      <c r="O363" s="2" t="str">
        <f t="shared" si="257"/>
        <v>'DfMliaPercObj9Vel',</v>
      </c>
      <c r="P363" s="2" t="str">
        <f t="shared" si="266"/>
        <v xml:space="preserve">           </v>
      </c>
      <c r="Q363" s="2" t="str">
        <f t="shared" si="258"/>
        <v>'single',</v>
      </c>
      <c r="R363" s="2" t="str">
        <f t="shared" si="207"/>
        <v>0,</v>
      </c>
      <c r="S363" s="2"/>
      <c r="T363" s="2" t="str">
        <f t="shared" si="259"/>
        <v>[0, 102],</v>
      </c>
      <c r="U363" s="2" t="str">
        <f t="shared" si="267"/>
        <v xml:space="preserve">   </v>
      </c>
      <c r="V363" s="13" t="str">
        <f t="shared" si="260"/>
        <v>m/s,</v>
      </c>
      <c r="W363" s="2" t="str">
        <f t="shared" si="268"/>
        <v xml:space="preserve">     </v>
      </c>
      <c r="X363" s="5" t="str">
        <f t="shared" si="261"/>
        <v>' Speed ';</v>
      </c>
      <c r="Z363" s="3">
        <v>0</v>
      </c>
      <c r="AA363" s="3">
        <v>3</v>
      </c>
      <c r="AB363" s="3">
        <v>2</v>
      </c>
    </row>
    <row r="364" spans="2:28" ht="13.35" customHeight="1" x14ac:dyDescent="0.3">
      <c r="B364" s="205"/>
      <c r="C364" s="32" t="str">
        <f t="shared" si="265"/>
        <v>DfMliaPercObj9Precision</v>
      </c>
      <c r="D364" s="284" t="s">
        <v>2977</v>
      </c>
      <c r="E364" s="7" t="s">
        <v>2979</v>
      </c>
      <c r="F364" s="10" t="s">
        <v>1775</v>
      </c>
      <c r="G364" s="27">
        <v>1</v>
      </c>
      <c r="H364" s="27">
        <v>0</v>
      </c>
      <c r="I364" s="27"/>
      <c r="J364" s="29">
        <v>0</v>
      </c>
      <c r="K364" s="29">
        <v>1</v>
      </c>
      <c r="L364" s="29" t="s">
        <v>1777</v>
      </c>
      <c r="M364" s="2"/>
      <c r="N364" s="10" t="s">
        <v>19</v>
      </c>
      <c r="O364" s="2" t="str">
        <f t="shared" si="257"/>
        <v>'DfMliaPercObj9Precision',</v>
      </c>
      <c r="P364" s="2" t="str">
        <f t="shared" si="266"/>
        <v xml:space="preserve">     </v>
      </c>
      <c r="Q364" s="2" t="str">
        <f t="shared" si="258"/>
        <v>'uint8',</v>
      </c>
      <c r="R364" s="2" t="str">
        <f t="shared" si="207"/>
        <v>0,</v>
      </c>
      <c r="S364" s="2"/>
      <c r="T364" s="2" t="str">
        <f t="shared" si="259"/>
        <v>[0, 1],</v>
      </c>
      <c r="U364" s="2" t="str">
        <f t="shared" si="267"/>
        <v xml:space="preserve">     </v>
      </c>
      <c r="V364" s="13" t="str">
        <f t="shared" si="260"/>
        <v>-,</v>
      </c>
      <c r="W364" s="2" t="str">
        <f t="shared" si="268"/>
        <v xml:space="preserve">       </v>
      </c>
      <c r="X364" s="5" t="str">
        <f t="shared" si="261"/>
        <v>' 0 - Low percision 1 - High percision ';</v>
      </c>
      <c r="Z364" s="3">
        <v>0</v>
      </c>
      <c r="AA364" s="3">
        <v>3</v>
      </c>
      <c r="AB364" s="3">
        <v>2</v>
      </c>
    </row>
    <row r="365" spans="2:28" ht="13.35" customHeight="1" x14ac:dyDescent="0.3">
      <c r="B365" s="205"/>
      <c r="C365" s="32" t="str">
        <f t="shared" si="265"/>
        <v>DfMliaPercObj9LightSts</v>
      </c>
      <c r="D365" s="44" t="s">
        <v>750</v>
      </c>
      <c r="E365" s="7" t="s">
        <v>2980</v>
      </c>
      <c r="F365" s="10" t="s">
        <v>1775</v>
      </c>
      <c r="G365" s="27">
        <v>1</v>
      </c>
      <c r="H365" s="27">
        <v>0</v>
      </c>
      <c r="I365" s="27"/>
      <c r="J365" s="29">
        <v>0</v>
      </c>
      <c r="K365" s="29">
        <v>1</v>
      </c>
      <c r="L365" s="29" t="s">
        <v>1777</v>
      </c>
      <c r="M365" s="2"/>
      <c r="N365" s="10" t="s">
        <v>19</v>
      </c>
      <c r="O365" s="2" t="str">
        <f t="shared" si="257"/>
        <v>'DfMliaPercObj9LightSts',</v>
      </c>
      <c r="P365" s="2" t="str">
        <f t="shared" si="266"/>
        <v xml:space="preserve">      </v>
      </c>
      <c r="Q365" s="2" t="str">
        <f t="shared" si="258"/>
        <v>'uint8',</v>
      </c>
      <c r="R365" s="2" t="str">
        <f t="shared" si="207"/>
        <v>0,</v>
      </c>
      <c r="S365" s="2"/>
      <c r="T365" s="2" t="str">
        <f t="shared" si="259"/>
        <v>[0, 1],</v>
      </c>
      <c r="U365" s="2" t="str">
        <f t="shared" si="267"/>
        <v xml:space="preserve">     </v>
      </c>
      <c r="V365" s="13" t="str">
        <f t="shared" si="260"/>
        <v>-,</v>
      </c>
      <c r="W365" s="2" t="str">
        <f t="shared" si="268"/>
        <v xml:space="preserve">       </v>
      </c>
      <c r="X365" s="5" t="str">
        <f t="shared" si="261"/>
        <v>' 0 - Lights off 1 - Lights on ';</v>
      </c>
      <c r="Z365" s="3">
        <v>0</v>
      </c>
      <c r="AA365" s="3">
        <v>3</v>
      </c>
      <c r="AB365" s="3">
        <v>2</v>
      </c>
    </row>
    <row r="366" spans="2:28" ht="13.35" customHeight="1" thickBot="1" x14ac:dyDescent="0.35">
      <c r="B366" s="205"/>
      <c r="C366" s="33" t="str">
        <f t="shared" si="265"/>
        <v>DfMliaPercObj9Sz</v>
      </c>
      <c r="D366" s="211" t="s">
        <v>1874</v>
      </c>
      <c r="E366" s="7" t="s">
        <v>2981</v>
      </c>
      <c r="F366" s="10" t="s">
        <v>1776</v>
      </c>
      <c r="G366" s="27">
        <v>1</v>
      </c>
      <c r="H366" s="27">
        <v>0</v>
      </c>
      <c r="I366" s="27"/>
      <c r="J366" s="29">
        <v>-50</v>
      </c>
      <c r="K366" s="29">
        <v>50</v>
      </c>
      <c r="L366" s="30" t="s">
        <v>1788</v>
      </c>
      <c r="M366" s="2"/>
      <c r="N366" s="10" t="s">
        <v>19</v>
      </c>
      <c r="O366" s="2" t="str">
        <f t="shared" si="257"/>
        <v>'DfMliaPercObj9Sz',</v>
      </c>
      <c r="P366" s="2" t="str">
        <f t="shared" si="266"/>
        <v xml:space="preserve">            </v>
      </c>
      <c r="Q366" s="2" t="str">
        <f t="shared" si="258"/>
        <v>'single',</v>
      </c>
      <c r="R366" s="2" t="str">
        <f t="shared" si="207"/>
        <v>0,</v>
      </c>
      <c r="S366" s="2"/>
      <c r="T366" s="2" t="str">
        <f t="shared" si="259"/>
        <v>[-50, 50],</v>
      </c>
      <c r="U366" s="2" t="str">
        <f t="shared" si="267"/>
        <v xml:space="preserve">  </v>
      </c>
      <c r="V366" s="13" t="str">
        <f t="shared" si="260"/>
        <v>m,</v>
      </c>
      <c r="W366" s="2" t="str">
        <f t="shared" si="268"/>
        <v xml:space="preserve">       </v>
      </c>
      <c r="X366" s="5" t="str">
        <f t="shared" si="261"/>
        <v>' Difference in the height of the roadway between the detected object and our vehicle (center of the rear axle) ';</v>
      </c>
      <c r="Z366" s="3">
        <v>-8</v>
      </c>
      <c r="AA366" s="3">
        <v>7</v>
      </c>
      <c r="AB366" s="3">
        <v>4</v>
      </c>
    </row>
    <row r="367" spans="2:28" ht="13.35" customHeight="1" x14ac:dyDescent="0.3">
      <c r="B367" s="205"/>
      <c r="C367" s="31" t="str">
        <f t="shared" ref="C367:C375" si="269">"DfMliaPercObj10"&amp;D367</f>
        <v>DfMliaPercObj10Detect</v>
      </c>
      <c r="D367" s="44" t="s">
        <v>751</v>
      </c>
      <c r="E367" s="7" t="s">
        <v>752</v>
      </c>
      <c r="F367" s="10" t="s">
        <v>1775</v>
      </c>
      <c r="G367" s="27">
        <v>1</v>
      </c>
      <c r="H367" s="27">
        <v>0</v>
      </c>
      <c r="I367" s="27"/>
      <c r="J367" s="29">
        <v>0</v>
      </c>
      <c r="K367" s="29">
        <v>1</v>
      </c>
      <c r="L367" s="29" t="s">
        <v>1777</v>
      </c>
      <c r="M367" s="2"/>
      <c r="N367" s="10" t="s">
        <v>19</v>
      </c>
      <c r="O367" s="2" t="str">
        <f t="shared" si="257"/>
        <v>'DfMliaPercObj10Detect',</v>
      </c>
      <c r="P367" s="2" t="str">
        <f t="shared" si="266"/>
        <v xml:space="preserve">       </v>
      </c>
      <c r="Q367" s="2" t="str">
        <f t="shared" si="258"/>
        <v>'uint8',</v>
      </c>
      <c r="R367" s="2" t="str">
        <f t="shared" si="207"/>
        <v>0,</v>
      </c>
      <c r="S367" s="2"/>
      <c r="T367" s="2" t="str">
        <f t="shared" si="259"/>
        <v>[0, 1],</v>
      </c>
      <c r="U367" s="2" t="str">
        <f t="shared" si="267"/>
        <v xml:space="preserve">     </v>
      </c>
      <c r="V367" s="13" t="str">
        <f t="shared" si="260"/>
        <v>-,</v>
      </c>
      <c r="W367" s="2" t="str">
        <f t="shared" si="268"/>
        <v xml:space="preserve">       </v>
      </c>
      <c r="X367" s="5" t="str">
        <f t="shared" si="261"/>
        <v>' Detect flag of object ';</v>
      </c>
      <c r="Z367" s="3">
        <v>0</v>
      </c>
      <c r="AA367" s="3">
        <v>1</v>
      </c>
      <c r="AB367" s="3">
        <v>1</v>
      </c>
    </row>
    <row r="368" spans="2:28" ht="13.35" customHeight="1" x14ac:dyDescent="0.3">
      <c r="B368" s="205"/>
      <c r="C368" s="32" t="str">
        <f t="shared" si="269"/>
        <v>DfMliaPercObj10Sx1</v>
      </c>
      <c r="D368" s="86" t="s">
        <v>1558</v>
      </c>
      <c r="E368" s="7" t="s">
        <v>1562</v>
      </c>
      <c r="F368" s="10" t="s">
        <v>1776</v>
      </c>
      <c r="G368" s="27">
        <v>1</v>
      </c>
      <c r="H368" s="27">
        <v>0</v>
      </c>
      <c r="I368" s="27"/>
      <c r="J368" s="29">
        <v>0</v>
      </c>
      <c r="K368" s="29">
        <v>500</v>
      </c>
      <c r="L368" s="30" t="s">
        <v>1788</v>
      </c>
      <c r="M368" s="2"/>
      <c r="N368" s="10" t="s">
        <v>19</v>
      </c>
      <c r="O368" s="2" t="str">
        <f t="shared" si="257"/>
        <v>'DfMliaPercObj10Sx1',</v>
      </c>
      <c r="P368" s="2" t="str">
        <f t="shared" si="266"/>
        <v xml:space="preserve">          </v>
      </c>
      <c r="Q368" s="2" t="str">
        <f t="shared" si="258"/>
        <v>'single',</v>
      </c>
      <c r="R368" s="2" t="str">
        <f t="shared" si="207"/>
        <v>0,</v>
      </c>
      <c r="S368" s="2"/>
      <c r="T368" s="2" t="str">
        <f t="shared" si="259"/>
        <v>[0, 500],</v>
      </c>
      <c r="U368" s="2" t="str">
        <f t="shared" si="267"/>
        <v xml:space="preserve">   </v>
      </c>
      <c r="V368" s="13" t="str">
        <f t="shared" si="260"/>
        <v>m,</v>
      </c>
      <c r="W368" s="2" t="str">
        <f t="shared" si="268"/>
        <v xml:space="preserve">       </v>
      </c>
      <c r="X368" s="5" t="str">
        <f t="shared" si="261"/>
        <v>' Long Distance to left point of the Object ';</v>
      </c>
      <c r="Z368" s="3">
        <v>0</v>
      </c>
      <c r="AA368" s="3">
        <v>255</v>
      </c>
      <c r="AB368" s="3">
        <v>8</v>
      </c>
    </row>
    <row r="369" spans="2:28" ht="13.35" customHeight="1" x14ac:dyDescent="0.3">
      <c r="B369" s="205"/>
      <c r="C369" s="32" t="str">
        <f t="shared" si="269"/>
        <v>DfMliaPercObj10Sy1</v>
      </c>
      <c r="D369" s="86" t="s">
        <v>1559</v>
      </c>
      <c r="E369" s="7" t="s">
        <v>1563</v>
      </c>
      <c r="F369" s="10" t="s">
        <v>1776</v>
      </c>
      <c r="G369" s="27">
        <v>1</v>
      </c>
      <c r="H369" s="27">
        <v>0</v>
      </c>
      <c r="I369" s="27"/>
      <c r="J369" s="29">
        <v>-290</v>
      </c>
      <c r="K369" s="29">
        <v>290</v>
      </c>
      <c r="L369" s="30" t="s">
        <v>1788</v>
      </c>
      <c r="M369" s="2"/>
      <c r="N369" s="10" t="s">
        <v>19</v>
      </c>
      <c r="O369" s="2" t="str">
        <f t="shared" si="257"/>
        <v>'DfMliaPercObj10Sy1',</v>
      </c>
      <c r="P369" s="2" t="str">
        <f t="shared" si="266"/>
        <v xml:space="preserve">          </v>
      </c>
      <c r="Q369" s="2" t="str">
        <f t="shared" si="258"/>
        <v>'single',</v>
      </c>
      <c r="R369" s="2" t="str">
        <f t="shared" si="207"/>
        <v>0,</v>
      </c>
      <c r="S369" s="2"/>
      <c r="T369" s="2" t="str">
        <f t="shared" si="259"/>
        <v>[-290, 290],</v>
      </c>
      <c r="U369" s="2" t="str">
        <f t="shared" si="267"/>
        <v/>
      </c>
      <c r="V369" s="13" t="str">
        <f t="shared" si="260"/>
        <v>m,</v>
      </c>
      <c r="W369" s="2" t="str">
        <f t="shared" si="268"/>
        <v xml:space="preserve">       </v>
      </c>
      <c r="X369" s="5" t="str">
        <f t="shared" si="261"/>
        <v>' Lat Distande to left point of the Object ';</v>
      </c>
      <c r="Z369" s="3">
        <v>-127</v>
      </c>
      <c r="AA369" s="3">
        <v>127</v>
      </c>
      <c r="AB369" s="3">
        <v>8</v>
      </c>
    </row>
    <row r="370" spans="2:28" ht="13.35" customHeight="1" x14ac:dyDescent="0.3">
      <c r="B370" s="205"/>
      <c r="C370" s="32" t="str">
        <f t="shared" si="269"/>
        <v>DfMliaPercObj10Sx2</v>
      </c>
      <c r="D370" s="86" t="s">
        <v>1560</v>
      </c>
      <c r="E370" s="7" t="s">
        <v>1564</v>
      </c>
      <c r="F370" s="10" t="s">
        <v>1776</v>
      </c>
      <c r="G370" s="27">
        <v>1</v>
      </c>
      <c r="H370" s="27">
        <v>0</v>
      </c>
      <c r="I370" s="27"/>
      <c r="J370" s="29">
        <v>0</v>
      </c>
      <c r="K370" s="29">
        <v>500</v>
      </c>
      <c r="L370" s="30" t="s">
        <v>1788</v>
      </c>
      <c r="M370" s="2"/>
      <c r="N370" s="10" t="s">
        <v>19</v>
      </c>
      <c r="O370" s="2" t="str">
        <f t="shared" si="257"/>
        <v>'DfMliaPercObj10Sx2',</v>
      </c>
      <c r="P370" s="2" t="str">
        <f>REPT(" ", (31-LEN(O370)))</f>
        <v xml:space="preserve">          </v>
      </c>
      <c r="Q370" s="2" t="str">
        <f t="shared" si="258"/>
        <v>'single',</v>
      </c>
      <c r="R370" s="2" t="str">
        <f t="shared" si="207"/>
        <v>0,</v>
      </c>
      <c r="S370" s="2"/>
      <c r="T370" s="2" t="str">
        <f t="shared" si="259"/>
        <v>[0, 500],</v>
      </c>
      <c r="U370" s="2" t="str">
        <f>REPT(" ", (12-LEN(T370)))</f>
        <v xml:space="preserve">   </v>
      </c>
      <c r="V370" s="13" t="str">
        <f t="shared" si="260"/>
        <v>m,</v>
      </c>
      <c r="W370" s="2" t="str">
        <f>REPT(" ", (9-LEN(V370)))</f>
        <v xml:space="preserve">       </v>
      </c>
      <c r="X370" s="5" t="str">
        <f t="shared" si="261"/>
        <v>' Long Distance to right point of the Object ';</v>
      </c>
      <c r="Z370" s="3">
        <v>0</v>
      </c>
      <c r="AA370" s="3">
        <v>255</v>
      </c>
      <c r="AB370" s="3">
        <v>8</v>
      </c>
    </row>
    <row r="371" spans="2:28" ht="13.35" customHeight="1" x14ac:dyDescent="0.3">
      <c r="B371" s="205"/>
      <c r="C371" s="32" t="str">
        <f t="shared" si="269"/>
        <v>DfMliaPercObj10Sy2</v>
      </c>
      <c r="D371" s="86" t="s">
        <v>1561</v>
      </c>
      <c r="E371" s="7" t="s">
        <v>1565</v>
      </c>
      <c r="F371" s="10" t="s">
        <v>1776</v>
      </c>
      <c r="G371" s="27">
        <v>1</v>
      </c>
      <c r="H371" s="27">
        <v>0</v>
      </c>
      <c r="I371" s="27"/>
      <c r="J371" s="29">
        <v>-290</v>
      </c>
      <c r="K371" s="29">
        <v>290</v>
      </c>
      <c r="L371" s="30" t="s">
        <v>1788</v>
      </c>
      <c r="M371" s="2"/>
      <c r="N371" s="10" t="s">
        <v>19</v>
      </c>
      <c r="O371" s="2" t="str">
        <f t="shared" si="257"/>
        <v>'DfMliaPercObj10Sy2',</v>
      </c>
      <c r="P371" s="2" t="str">
        <f t="shared" ref="P371:P378" si="270">REPT(" ", (31-LEN(O371)))</f>
        <v xml:space="preserve">          </v>
      </c>
      <c r="Q371" s="2" t="str">
        <f t="shared" si="258"/>
        <v>'single',</v>
      </c>
      <c r="R371" s="2" t="str">
        <f t="shared" si="207"/>
        <v>0,</v>
      </c>
      <c r="S371" s="2"/>
      <c r="T371" s="2" t="str">
        <f t="shared" si="259"/>
        <v>[-290, 290],</v>
      </c>
      <c r="U371" s="2" t="str">
        <f t="shared" ref="U371:U378" si="271">REPT(" ", (12-LEN(T371)))</f>
        <v/>
      </c>
      <c r="V371" s="13" t="str">
        <f t="shared" si="260"/>
        <v>m,</v>
      </c>
      <c r="W371" s="2" t="str">
        <f t="shared" ref="W371:W378" si="272">REPT(" ", (9-LEN(V371)))</f>
        <v xml:space="preserve">       </v>
      </c>
      <c r="X371" s="5" t="str">
        <f t="shared" si="261"/>
        <v>' Lat Distande to right point of the Object ';</v>
      </c>
      <c r="Z371" s="3">
        <v>-127</v>
      </c>
      <c r="AA371" s="3">
        <v>127</v>
      </c>
      <c r="AB371" s="3">
        <v>8</v>
      </c>
    </row>
    <row r="372" spans="2:28" ht="13.35" customHeight="1" x14ac:dyDescent="0.3">
      <c r="B372" s="205"/>
      <c r="C372" s="32" t="str">
        <f t="shared" si="269"/>
        <v>DfMliaPercObj10Vel</v>
      </c>
      <c r="D372" s="284" t="s">
        <v>2976</v>
      </c>
      <c r="E372" s="7" t="s">
        <v>2978</v>
      </c>
      <c r="F372" s="10" t="s">
        <v>1776</v>
      </c>
      <c r="G372" s="27">
        <v>1</v>
      </c>
      <c r="H372" s="27">
        <v>0</v>
      </c>
      <c r="I372" s="27"/>
      <c r="J372" s="29">
        <v>0</v>
      </c>
      <c r="K372" s="29">
        <v>102</v>
      </c>
      <c r="L372" s="30" t="s">
        <v>2042</v>
      </c>
      <c r="M372" s="2"/>
      <c r="N372" s="10" t="s">
        <v>19</v>
      </c>
      <c r="O372" s="2" t="str">
        <f t="shared" si="257"/>
        <v>'DfMliaPercObj10Vel',</v>
      </c>
      <c r="P372" s="2" t="str">
        <f t="shared" si="270"/>
        <v xml:space="preserve">          </v>
      </c>
      <c r="Q372" s="2" t="str">
        <f t="shared" si="258"/>
        <v>'single',</v>
      </c>
      <c r="R372" s="2" t="str">
        <f t="shared" si="207"/>
        <v>0,</v>
      </c>
      <c r="S372" s="2"/>
      <c r="T372" s="2" t="str">
        <f t="shared" si="259"/>
        <v>[0, 102],</v>
      </c>
      <c r="U372" s="2" t="str">
        <f t="shared" si="271"/>
        <v xml:space="preserve">   </v>
      </c>
      <c r="V372" s="13" t="str">
        <f t="shared" si="260"/>
        <v>m/s,</v>
      </c>
      <c r="W372" s="2" t="str">
        <f t="shared" si="272"/>
        <v xml:space="preserve">     </v>
      </c>
      <c r="X372" s="5" t="str">
        <f t="shared" si="261"/>
        <v>' Speed ';</v>
      </c>
      <c r="Z372" s="3">
        <v>0</v>
      </c>
      <c r="AA372" s="3">
        <v>3</v>
      </c>
      <c r="AB372" s="3">
        <v>2</v>
      </c>
    </row>
    <row r="373" spans="2:28" ht="13.35" customHeight="1" x14ac:dyDescent="0.3">
      <c r="B373" s="205"/>
      <c r="C373" s="32" t="str">
        <f t="shared" si="269"/>
        <v>DfMliaPercObj10Precision</v>
      </c>
      <c r="D373" s="284" t="s">
        <v>2977</v>
      </c>
      <c r="E373" s="7" t="s">
        <v>2979</v>
      </c>
      <c r="F373" s="10" t="s">
        <v>1775</v>
      </c>
      <c r="G373" s="27">
        <v>1</v>
      </c>
      <c r="H373" s="27">
        <v>0</v>
      </c>
      <c r="I373" s="27"/>
      <c r="J373" s="29">
        <v>0</v>
      </c>
      <c r="K373" s="29">
        <v>1</v>
      </c>
      <c r="L373" s="29" t="s">
        <v>1777</v>
      </c>
      <c r="M373" s="2"/>
      <c r="N373" s="10" t="s">
        <v>19</v>
      </c>
      <c r="O373" s="2" t="str">
        <f t="shared" si="257"/>
        <v>'DfMliaPercObj10Precision',</v>
      </c>
      <c r="P373" s="2" t="str">
        <f t="shared" si="270"/>
        <v xml:space="preserve">    </v>
      </c>
      <c r="Q373" s="2" t="str">
        <f t="shared" si="258"/>
        <v>'uint8',</v>
      </c>
      <c r="R373" s="2" t="str">
        <f t="shared" si="207"/>
        <v>0,</v>
      </c>
      <c r="S373" s="2"/>
      <c r="T373" s="2" t="str">
        <f t="shared" si="259"/>
        <v>[0, 1],</v>
      </c>
      <c r="U373" s="2" t="str">
        <f t="shared" si="271"/>
        <v xml:space="preserve">     </v>
      </c>
      <c r="V373" s="13" t="str">
        <f t="shared" si="260"/>
        <v>-,</v>
      </c>
      <c r="W373" s="2" t="str">
        <f t="shared" si="272"/>
        <v xml:space="preserve">       </v>
      </c>
      <c r="X373" s="5" t="str">
        <f t="shared" si="261"/>
        <v>' 0 - Low percision 1 - High percision ';</v>
      </c>
      <c r="Z373" s="3">
        <v>0</v>
      </c>
      <c r="AA373" s="3">
        <v>3</v>
      </c>
      <c r="AB373" s="3">
        <v>2</v>
      </c>
    </row>
    <row r="374" spans="2:28" ht="13.35" customHeight="1" x14ac:dyDescent="0.3">
      <c r="B374" s="205"/>
      <c r="C374" s="32" t="str">
        <f t="shared" si="269"/>
        <v>DfMliaPercObj10LightSts</v>
      </c>
      <c r="D374" s="44" t="s">
        <v>750</v>
      </c>
      <c r="E374" s="7" t="s">
        <v>2980</v>
      </c>
      <c r="F374" s="10" t="s">
        <v>1775</v>
      </c>
      <c r="G374" s="27">
        <v>1</v>
      </c>
      <c r="H374" s="27">
        <v>0</v>
      </c>
      <c r="I374" s="27"/>
      <c r="J374" s="29">
        <v>0</v>
      </c>
      <c r="K374" s="29">
        <v>1</v>
      </c>
      <c r="L374" s="29" t="s">
        <v>1777</v>
      </c>
      <c r="M374" s="2"/>
      <c r="N374" s="10" t="s">
        <v>19</v>
      </c>
      <c r="O374" s="2" t="str">
        <f t="shared" si="257"/>
        <v>'DfMliaPercObj10LightSts',</v>
      </c>
      <c r="P374" s="2" t="str">
        <f t="shared" si="270"/>
        <v xml:space="preserve">     </v>
      </c>
      <c r="Q374" s="2" t="str">
        <f t="shared" si="258"/>
        <v>'uint8',</v>
      </c>
      <c r="R374" s="2" t="str">
        <f t="shared" si="207"/>
        <v>0,</v>
      </c>
      <c r="S374" s="2"/>
      <c r="T374" s="2" t="str">
        <f t="shared" si="259"/>
        <v>[0, 1],</v>
      </c>
      <c r="U374" s="2" t="str">
        <f t="shared" si="271"/>
        <v xml:space="preserve">     </v>
      </c>
      <c r="V374" s="13" t="str">
        <f t="shared" si="260"/>
        <v>-,</v>
      </c>
      <c r="W374" s="2" t="str">
        <f t="shared" si="272"/>
        <v xml:space="preserve">       </v>
      </c>
      <c r="X374" s="5" t="str">
        <f t="shared" si="261"/>
        <v>' 0 - Lights off 1 - Lights on ';</v>
      </c>
      <c r="Z374" s="3">
        <v>0</v>
      </c>
      <c r="AA374" s="3">
        <v>3</v>
      </c>
      <c r="AB374" s="3">
        <v>2</v>
      </c>
    </row>
    <row r="375" spans="2:28" ht="13.35" customHeight="1" thickBot="1" x14ac:dyDescent="0.35">
      <c r="B375" s="205"/>
      <c r="C375" s="33" t="str">
        <f t="shared" si="269"/>
        <v>DfMliaPercObj10Sz</v>
      </c>
      <c r="D375" s="211" t="s">
        <v>1874</v>
      </c>
      <c r="E375" s="7" t="s">
        <v>2981</v>
      </c>
      <c r="F375" s="10" t="s">
        <v>1776</v>
      </c>
      <c r="G375" s="27">
        <v>1</v>
      </c>
      <c r="H375" s="27">
        <v>0</v>
      </c>
      <c r="I375" s="27"/>
      <c r="J375" s="29">
        <v>-50</v>
      </c>
      <c r="K375" s="29">
        <v>50</v>
      </c>
      <c r="L375" s="30" t="s">
        <v>1788</v>
      </c>
      <c r="M375" s="2"/>
      <c r="N375" s="10" t="s">
        <v>19</v>
      </c>
      <c r="O375" s="2" t="str">
        <f t="shared" si="257"/>
        <v>'DfMliaPercObj10Sz',</v>
      </c>
      <c r="P375" s="2" t="str">
        <f t="shared" si="270"/>
        <v xml:space="preserve">           </v>
      </c>
      <c r="Q375" s="2" t="str">
        <f t="shared" si="258"/>
        <v>'single',</v>
      </c>
      <c r="R375" s="2" t="str">
        <f t="shared" si="207"/>
        <v>0,</v>
      </c>
      <c r="S375" s="2"/>
      <c r="T375" s="2" t="str">
        <f t="shared" si="259"/>
        <v>[-50, 50],</v>
      </c>
      <c r="U375" s="2" t="str">
        <f t="shared" si="271"/>
        <v xml:space="preserve">  </v>
      </c>
      <c r="V375" s="13" t="str">
        <f t="shared" si="260"/>
        <v>m,</v>
      </c>
      <c r="W375" s="2" t="str">
        <f t="shared" si="272"/>
        <v xml:space="preserve">       </v>
      </c>
      <c r="X375" s="5" t="str">
        <f t="shared" si="261"/>
        <v>' Difference in the height of the roadway between the detected object and our vehicle (center of the rear axle) ';</v>
      </c>
      <c r="Z375" s="3">
        <v>-8</v>
      </c>
      <c r="AA375" s="3">
        <v>7</v>
      </c>
      <c r="AB375" s="3">
        <v>4</v>
      </c>
    </row>
    <row r="376" spans="2:28" ht="13.35" customHeight="1" x14ac:dyDescent="0.3">
      <c r="B376" s="205"/>
      <c r="C376" s="31" t="str">
        <f t="shared" ref="C376:C384" si="273">"DfMliaPercObj11"&amp;D376</f>
        <v>DfMliaPercObj11Detect</v>
      </c>
      <c r="D376" s="44" t="s">
        <v>751</v>
      </c>
      <c r="E376" s="7" t="s">
        <v>752</v>
      </c>
      <c r="F376" s="10" t="s">
        <v>1775</v>
      </c>
      <c r="G376" s="27">
        <v>1</v>
      </c>
      <c r="H376" s="27">
        <v>0</v>
      </c>
      <c r="I376" s="27"/>
      <c r="J376" s="29">
        <v>0</v>
      </c>
      <c r="K376" s="29">
        <v>1</v>
      </c>
      <c r="L376" s="29" t="s">
        <v>1777</v>
      </c>
      <c r="M376" s="2"/>
      <c r="N376" s="10" t="s">
        <v>19</v>
      </c>
      <c r="O376" s="2" t="str">
        <f t="shared" si="257"/>
        <v>'DfMliaPercObj11Detect',</v>
      </c>
      <c r="P376" s="2" t="str">
        <f t="shared" si="270"/>
        <v xml:space="preserve">       </v>
      </c>
      <c r="Q376" s="2" t="str">
        <f t="shared" si="258"/>
        <v>'uint8',</v>
      </c>
      <c r="R376" s="2" t="str">
        <f t="shared" ref="R376:R465" si="274">"0,"</f>
        <v>0,</v>
      </c>
      <c r="S376" s="2"/>
      <c r="T376" s="2" t="str">
        <f t="shared" si="259"/>
        <v>[0, 1],</v>
      </c>
      <c r="U376" s="2" t="str">
        <f t="shared" si="271"/>
        <v xml:space="preserve">     </v>
      </c>
      <c r="V376" s="13" t="str">
        <f t="shared" si="260"/>
        <v>-,</v>
      </c>
      <c r="W376" s="2" t="str">
        <f t="shared" si="272"/>
        <v xml:space="preserve">       </v>
      </c>
      <c r="X376" s="5" t="str">
        <f t="shared" si="261"/>
        <v>' Detect flag of object ';</v>
      </c>
      <c r="Z376" s="3">
        <v>0</v>
      </c>
      <c r="AA376" s="3">
        <v>1</v>
      </c>
      <c r="AB376" s="3">
        <v>1</v>
      </c>
    </row>
    <row r="377" spans="2:28" ht="13.35" customHeight="1" x14ac:dyDescent="0.3">
      <c r="B377" s="205"/>
      <c r="C377" s="32" t="str">
        <f t="shared" si="273"/>
        <v>DfMliaPercObj11Sx1</v>
      </c>
      <c r="D377" s="86" t="s">
        <v>1558</v>
      </c>
      <c r="E377" s="7" t="s">
        <v>1562</v>
      </c>
      <c r="F377" s="10" t="s">
        <v>1776</v>
      </c>
      <c r="G377" s="27">
        <v>1</v>
      </c>
      <c r="H377" s="27">
        <v>0</v>
      </c>
      <c r="I377" s="27"/>
      <c r="J377" s="29">
        <v>0</v>
      </c>
      <c r="K377" s="29">
        <v>500</v>
      </c>
      <c r="L377" s="30" t="s">
        <v>1788</v>
      </c>
      <c r="M377" s="2"/>
      <c r="N377" s="10" t="s">
        <v>19</v>
      </c>
      <c r="O377" s="2" t="str">
        <f t="shared" si="257"/>
        <v>'DfMliaPercObj11Sx1',</v>
      </c>
      <c r="P377" s="2" t="str">
        <f t="shared" si="270"/>
        <v xml:space="preserve">          </v>
      </c>
      <c r="Q377" s="2" t="str">
        <f t="shared" si="258"/>
        <v>'single',</v>
      </c>
      <c r="R377" s="2" t="str">
        <f t="shared" si="274"/>
        <v>0,</v>
      </c>
      <c r="S377" s="2"/>
      <c r="T377" s="2" t="str">
        <f t="shared" si="259"/>
        <v>[0, 500],</v>
      </c>
      <c r="U377" s="2" t="str">
        <f t="shared" si="271"/>
        <v xml:space="preserve">   </v>
      </c>
      <c r="V377" s="13" t="str">
        <f t="shared" si="260"/>
        <v>m,</v>
      </c>
      <c r="W377" s="2" t="str">
        <f t="shared" si="272"/>
        <v xml:space="preserve">       </v>
      </c>
      <c r="X377" s="5" t="str">
        <f t="shared" si="261"/>
        <v>' Long Distance to left point of the Object ';</v>
      </c>
      <c r="Z377" s="3">
        <v>0</v>
      </c>
      <c r="AA377" s="3">
        <v>255</v>
      </c>
      <c r="AB377" s="3">
        <v>8</v>
      </c>
    </row>
    <row r="378" spans="2:28" ht="13.35" customHeight="1" x14ac:dyDescent="0.3">
      <c r="B378" s="205"/>
      <c r="C378" s="32" t="str">
        <f t="shared" si="273"/>
        <v>DfMliaPercObj11Sy1</v>
      </c>
      <c r="D378" s="86" t="s">
        <v>1559</v>
      </c>
      <c r="E378" s="7" t="s">
        <v>1563</v>
      </c>
      <c r="F378" s="10" t="s">
        <v>1776</v>
      </c>
      <c r="G378" s="27">
        <v>1</v>
      </c>
      <c r="H378" s="27">
        <v>0</v>
      </c>
      <c r="I378" s="27"/>
      <c r="J378" s="29">
        <v>-290</v>
      </c>
      <c r="K378" s="29">
        <v>290</v>
      </c>
      <c r="L378" s="30" t="s">
        <v>1788</v>
      </c>
      <c r="M378" s="2"/>
      <c r="N378" s="10" t="s">
        <v>19</v>
      </c>
      <c r="O378" s="2" t="str">
        <f t="shared" si="257"/>
        <v>'DfMliaPercObj11Sy1',</v>
      </c>
      <c r="P378" s="2" t="str">
        <f t="shared" si="270"/>
        <v xml:space="preserve">          </v>
      </c>
      <c r="Q378" s="2" t="str">
        <f t="shared" si="258"/>
        <v>'single',</v>
      </c>
      <c r="R378" s="2" t="str">
        <f t="shared" si="274"/>
        <v>0,</v>
      </c>
      <c r="S378" s="2"/>
      <c r="T378" s="2" t="str">
        <f t="shared" si="259"/>
        <v>[-290, 290],</v>
      </c>
      <c r="U378" s="2" t="str">
        <f t="shared" si="271"/>
        <v/>
      </c>
      <c r="V378" s="13" t="str">
        <f t="shared" si="260"/>
        <v>m,</v>
      </c>
      <c r="W378" s="2" t="str">
        <f t="shared" si="272"/>
        <v xml:space="preserve">       </v>
      </c>
      <c r="X378" s="5" t="str">
        <f t="shared" si="261"/>
        <v>' Lat Distande to left point of the Object ';</v>
      </c>
      <c r="Z378" s="3">
        <v>-127</v>
      </c>
      <c r="AA378" s="3">
        <v>127</v>
      </c>
      <c r="AB378" s="3">
        <v>8</v>
      </c>
    </row>
    <row r="379" spans="2:28" ht="13.35" customHeight="1" x14ac:dyDescent="0.3">
      <c r="B379" s="205"/>
      <c r="C379" s="32" t="str">
        <f t="shared" si="273"/>
        <v>DfMliaPercObj11Sx2</v>
      </c>
      <c r="D379" s="86" t="s">
        <v>1560</v>
      </c>
      <c r="E379" s="7" t="s">
        <v>1564</v>
      </c>
      <c r="F379" s="10" t="s">
        <v>1776</v>
      </c>
      <c r="G379" s="27">
        <v>1</v>
      </c>
      <c r="H379" s="27">
        <v>0</v>
      </c>
      <c r="I379" s="27"/>
      <c r="J379" s="29">
        <v>0</v>
      </c>
      <c r="K379" s="29">
        <v>500</v>
      </c>
      <c r="L379" s="30" t="s">
        <v>1788</v>
      </c>
      <c r="M379" s="2"/>
      <c r="N379" s="10" t="s">
        <v>19</v>
      </c>
      <c r="O379" s="2" t="str">
        <f t="shared" si="257"/>
        <v>'DfMliaPercObj11Sx2',</v>
      </c>
      <c r="P379" s="2" t="str">
        <f>REPT(" ", (31-LEN(O379)))</f>
        <v xml:space="preserve">          </v>
      </c>
      <c r="Q379" s="2" t="str">
        <f t="shared" si="258"/>
        <v>'single',</v>
      </c>
      <c r="R379" s="2" t="str">
        <f t="shared" si="274"/>
        <v>0,</v>
      </c>
      <c r="S379" s="2"/>
      <c r="T379" s="2" t="str">
        <f t="shared" si="259"/>
        <v>[0, 500],</v>
      </c>
      <c r="U379" s="2" t="str">
        <f>REPT(" ", (12-LEN(T379)))</f>
        <v xml:space="preserve">   </v>
      </c>
      <c r="V379" s="13" t="str">
        <f t="shared" si="260"/>
        <v>m,</v>
      </c>
      <c r="W379" s="2" t="str">
        <f>REPT(" ", (9-LEN(V379)))</f>
        <v xml:space="preserve">       </v>
      </c>
      <c r="X379" s="5" t="str">
        <f t="shared" si="261"/>
        <v>' Long Distance to right point of the Object ';</v>
      </c>
      <c r="Z379" s="3">
        <v>0</v>
      </c>
      <c r="AA379" s="3">
        <v>255</v>
      </c>
      <c r="AB379" s="3">
        <v>8</v>
      </c>
    </row>
    <row r="380" spans="2:28" ht="13.35" customHeight="1" x14ac:dyDescent="0.3">
      <c r="B380" s="205"/>
      <c r="C380" s="32" t="str">
        <f t="shared" si="273"/>
        <v>DfMliaPercObj11Sy2</v>
      </c>
      <c r="D380" s="86" t="s">
        <v>1561</v>
      </c>
      <c r="E380" s="7" t="s">
        <v>1565</v>
      </c>
      <c r="F380" s="10" t="s">
        <v>1776</v>
      </c>
      <c r="G380" s="27">
        <v>1</v>
      </c>
      <c r="H380" s="27">
        <v>0</v>
      </c>
      <c r="I380" s="27"/>
      <c r="J380" s="29">
        <v>-290</v>
      </c>
      <c r="K380" s="29">
        <v>290</v>
      </c>
      <c r="L380" s="30" t="s">
        <v>1788</v>
      </c>
      <c r="M380" s="2"/>
      <c r="N380" s="10" t="s">
        <v>19</v>
      </c>
      <c r="O380" s="2" t="str">
        <f t="shared" si="257"/>
        <v>'DfMliaPercObj11Sy2',</v>
      </c>
      <c r="P380" s="2" t="str">
        <f t="shared" ref="P380:P387" si="275">REPT(" ", (31-LEN(O380)))</f>
        <v xml:space="preserve">          </v>
      </c>
      <c r="Q380" s="2" t="str">
        <f t="shared" si="258"/>
        <v>'single',</v>
      </c>
      <c r="R380" s="2" t="str">
        <f t="shared" si="274"/>
        <v>0,</v>
      </c>
      <c r="S380" s="2"/>
      <c r="T380" s="2" t="str">
        <f t="shared" si="259"/>
        <v>[-290, 290],</v>
      </c>
      <c r="U380" s="2" t="str">
        <f t="shared" ref="U380:U387" si="276">REPT(" ", (12-LEN(T380)))</f>
        <v/>
      </c>
      <c r="V380" s="13" t="str">
        <f t="shared" si="260"/>
        <v>m,</v>
      </c>
      <c r="W380" s="2" t="str">
        <f t="shared" ref="W380:W387" si="277">REPT(" ", (9-LEN(V380)))</f>
        <v xml:space="preserve">       </v>
      </c>
      <c r="X380" s="5" t="str">
        <f t="shared" si="261"/>
        <v>' Lat Distande to right point of the Object ';</v>
      </c>
      <c r="Z380" s="3">
        <v>-127</v>
      </c>
      <c r="AA380" s="3">
        <v>127</v>
      </c>
      <c r="AB380" s="3">
        <v>8</v>
      </c>
    </row>
    <row r="381" spans="2:28" ht="13.35" customHeight="1" x14ac:dyDescent="0.3">
      <c r="B381" s="205"/>
      <c r="C381" s="32" t="str">
        <f t="shared" si="273"/>
        <v>DfMliaPercObj11Vel</v>
      </c>
      <c r="D381" s="284" t="s">
        <v>2976</v>
      </c>
      <c r="E381" s="7" t="s">
        <v>2978</v>
      </c>
      <c r="F381" s="10" t="s">
        <v>1776</v>
      </c>
      <c r="G381" s="27">
        <v>1</v>
      </c>
      <c r="H381" s="27">
        <v>0</v>
      </c>
      <c r="I381" s="27"/>
      <c r="J381" s="29">
        <v>0</v>
      </c>
      <c r="K381" s="29">
        <v>102</v>
      </c>
      <c r="L381" s="30" t="s">
        <v>2042</v>
      </c>
      <c r="M381" s="2"/>
      <c r="N381" s="10" t="s">
        <v>19</v>
      </c>
      <c r="O381" s="2" t="str">
        <f t="shared" si="257"/>
        <v>'DfMliaPercObj11Vel',</v>
      </c>
      <c r="P381" s="2" t="str">
        <f t="shared" si="275"/>
        <v xml:space="preserve">          </v>
      </c>
      <c r="Q381" s="2" t="str">
        <f t="shared" si="258"/>
        <v>'single',</v>
      </c>
      <c r="R381" s="2" t="str">
        <f t="shared" si="274"/>
        <v>0,</v>
      </c>
      <c r="S381" s="2"/>
      <c r="T381" s="2" t="str">
        <f t="shared" si="259"/>
        <v>[0, 102],</v>
      </c>
      <c r="U381" s="2" t="str">
        <f t="shared" si="276"/>
        <v xml:space="preserve">   </v>
      </c>
      <c r="V381" s="13" t="str">
        <f t="shared" si="260"/>
        <v>m/s,</v>
      </c>
      <c r="W381" s="2" t="str">
        <f t="shared" si="277"/>
        <v xml:space="preserve">     </v>
      </c>
      <c r="X381" s="5" t="str">
        <f t="shared" si="261"/>
        <v>' Speed ';</v>
      </c>
      <c r="Z381" s="3">
        <v>0</v>
      </c>
      <c r="AA381" s="3">
        <v>3</v>
      </c>
      <c r="AB381" s="3">
        <v>2</v>
      </c>
    </row>
    <row r="382" spans="2:28" ht="13.35" customHeight="1" x14ac:dyDescent="0.3">
      <c r="B382" s="205"/>
      <c r="C382" s="32" t="str">
        <f t="shared" si="273"/>
        <v>DfMliaPercObj11Precision</v>
      </c>
      <c r="D382" s="284" t="s">
        <v>2977</v>
      </c>
      <c r="E382" s="7" t="s">
        <v>2979</v>
      </c>
      <c r="F382" s="10" t="s">
        <v>1775</v>
      </c>
      <c r="G382" s="27">
        <v>1</v>
      </c>
      <c r="H382" s="27">
        <v>0</v>
      </c>
      <c r="I382" s="27"/>
      <c r="J382" s="29">
        <v>0</v>
      </c>
      <c r="K382" s="29">
        <v>1</v>
      </c>
      <c r="L382" s="29" t="s">
        <v>1777</v>
      </c>
      <c r="M382" s="2"/>
      <c r="N382" s="10" t="s">
        <v>19</v>
      </c>
      <c r="O382" s="2" t="str">
        <f t="shared" si="257"/>
        <v>'DfMliaPercObj11Precision',</v>
      </c>
      <c r="P382" s="2" t="str">
        <f t="shared" si="275"/>
        <v xml:space="preserve">    </v>
      </c>
      <c r="Q382" s="2" t="str">
        <f t="shared" si="258"/>
        <v>'uint8',</v>
      </c>
      <c r="R382" s="2" t="str">
        <f t="shared" si="274"/>
        <v>0,</v>
      </c>
      <c r="S382" s="2"/>
      <c r="T382" s="2" t="str">
        <f t="shared" si="259"/>
        <v>[0, 1],</v>
      </c>
      <c r="U382" s="2" t="str">
        <f t="shared" si="276"/>
        <v xml:space="preserve">     </v>
      </c>
      <c r="V382" s="13" t="str">
        <f t="shared" si="260"/>
        <v>-,</v>
      </c>
      <c r="W382" s="2" t="str">
        <f t="shared" si="277"/>
        <v xml:space="preserve">       </v>
      </c>
      <c r="X382" s="5" t="str">
        <f t="shared" si="261"/>
        <v>' 0 - Low percision 1 - High percision ';</v>
      </c>
      <c r="Z382" s="3">
        <v>0</v>
      </c>
      <c r="AA382" s="3">
        <v>3</v>
      </c>
      <c r="AB382" s="3">
        <v>2</v>
      </c>
    </row>
    <row r="383" spans="2:28" ht="13.35" customHeight="1" x14ac:dyDescent="0.3">
      <c r="B383" s="205"/>
      <c r="C383" s="32" t="str">
        <f t="shared" si="273"/>
        <v>DfMliaPercObj11LightSts</v>
      </c>
      <c r="D383" s="44" t="s">
        <v>750</v>
      </c>
      <c r="E383" s="7" t="s">
        <v>2980</v>
      </c>
      <c r="F383" s="10" t="s">
        <v>1775</v>
      </c>
      <c r="G383" s="27">
        <v>1</v>
      </c>
      <c r="H383" s="27">
        <v>0</v>
      </c>
      <c r="I383" s="27"/>
      <c r="J383" s="29">
        <v>0</v>
      </c>
      <c r="K383" s="29">
        <v>1</v>
      </c>
      <c r="L383" s="29" t="s">
        <v>1777</v>
      </c>
      <c r="M383" s="2"/>
      <c r="N383" s="10" t="s">
        <v>19</v>
      </c>
      <c r="O383" s="2" t="str">
        <f t="shared" si="257"/>
        <v>'DfMliaPercObj11LightSts',</v>
      </c>
      <c r="P383" s="2" t="str">
        <f t="shared" si="275"/>
        <v xml:space="preserve">     </v>
      </c>
      <c r="Q383" s="2" t="str">
        <f t="shared" si="258"/>
        <v>'uint8',</v>
      </c>
      <c r="R383" s="2" t="str">
        <f t="shared" si="274"/>
        <v>0,</v>
      </c>
      <c r="S383" s="2"/>
      <c r="T383" s="2" t="str">
        <f t="shared" si="259"/>
        <v>[0, 1],</v>
      </c>
      <c r="U383" s="2" t="str">
        <f t="shared" si="276"/>
        <v xml:space="preserve">     </v>
      </c>
      <c r="V383" s="13" t="str">
        <f t="shared" si="260"/>
        <v>-,</v>
      </c>
      <c r="W383" s="2" t="str">
        <f t="shared" si="277"/>
        <v xml:space="preserve">       </v>
      </c>
      <c r="X383" s="5" t="str">
        <f t="shared" si="261"/>
        <v>' 0 - Lights off 1 - Lights on ';</v>
      </c>
      <c r="Z383" s="3">
        <v>0</v>
      </c>
      <c r="AA383" s="3">
        <v>3</v>
      </c>
      <c r="AB383" s="3">
        <v>2</v>
      </c>
    </row>
    <row r="384" spans="2:28" ht="13.35" customHeight="1" thickBot="1" x14ac:dyDescent="0.35">
      <c r="B384" s="205"/>
      <c r="C384" s="33" t="str">
        <f t="shared" si="273"/>
        <v>DfMliaPercObj11Sz</v>
      </c>
      <c r="D384" s="211" t="s">
        <v>1874</v>
      </c>
      <c r="E384" s="7" t="s">
        <v>2981</v>
      </c>
      <c r="F384" s="10" t="s">
        <v>1776</v>
      </c>
      <c r="G384" s="27">
        <v>1</v>
      </c>
      <c r="H384" s="27">
        <v>0</v>
      </c>
      <c r="I384" s="27"/>
      <c r="J384" s="29">
        <v>-50</v>
      </c>
      <c r="K384" s="29">
        <v>50</v>
      </c>
      <c r="L384" s="30" t="s">
        <v>1788</v>
      </c>
      <c r="M384" s="2"/>
      <c r="N384" s="10" t="s">
        <v>19</v>
      </c>
      <c r="O384" s="2" t="str">
        <f t="shared" si="257"/>
        <v>'DfMliaPercObj11Sz',</v>
      </c>
      <c r="P384" s="2" t="str">
        <f t="shared" si="275"/>
        <v xml:space="preserve">           </v>
      </c>
      <c r="Q384" s="2" t="str">
        <f t="shared" si="258"/>
        <v>'single',</v>
      </c>
      <c r="R384" s="2" t="str">
        <f t="shared" si="274"/>
        <v>0,</v>
      </c>
      <c r="S384" s="2"/>
      <c r="T384" s="2" t="str">
        <f t="shared" si="259"/>
        <v>[-50, 50],</v>
      </c>
      <c r="U384" s="2" t="str">
        <f t="shared" si="276"/>
        <v xml:space="preserve">  </v>
      </c>
      <c r="V384" s="13" t="str">
        <f t="shared" si="260"/>
        <v>m,</v>
      </c>
      <c r="W384" s="2" t="str">
        <f t="shared" si="277"/>
        <v xml:space="preserve">       </v>
      </c>
      <c r="X384" s="5" t="str">
        <f t="shared" si="261"/>
        <v>' Difference in the height of the roadway between the detected object and our vehicle (center of the rear axle) ';</v>
      </c>
      <c r="Z384" s="3">
        <v>-8</v>
      </c>
      <c r="AA384" s="3">
        <v>7</v>
      </c>
      <c r="AB384" s="3">
        <v>4</v>
      </c>
    </row>
    <row r="385" spans="2:28" ht="13.35" customHeight="1" x14ac:dyDescent="0.3">
      <c r="B385" s="205"/>
      <c r="C385" s="31" t="str">
        <f t="shared" ref="C385:C393" si="278">"DfMliaPercObj12"&amp;D385</f>
        <v>DfMliaPercObj12Detect</v>
      </c>
      <c r="D385" s="44" t="s">
        <v>751</v>
      </c>
      <c r="E385" s="7" t="s">
        <v>752</v>
      </c>
      <c r="F385" s="10" t="s">
        <v>1775</v>
      </c>
      <c r="G385" s="27">
        <v>1</v>
      </c>
      <c r="H385" s="27">
        <v>0</v>
      </c>
      <c r="I385" s="27"/>
      <c r="J385" s="29">
        <v>0</v>
      </c>
      <c r="K385" s="29">
        <v>1</v>
      </c>
      <c r="L385" s="29" t="s">
        <v>1777</v>
      </c>
      <c r="M385" s="2"/>
      <c r="N385" s="10" t="s">
        <v>19</v>
      </c>
      <c r="O385" s="2" t="str">
        <f t="shared" si="257"/>
        <v>'DfMliaPercObj12Detect',</v>
      </c>
      <c r="P385" s="2" t="str">
        <f t="shared" si="275"/>
        <v xml:space="preserve">       </v>
      </c>
      <c r="Q385" s="2" t="str">
        <f t="shared" si="258"/>
        <v>'uint8',</v>
      </c>
      <c r="R385" s="2" t="str">
        <f t="shared" si="274"/>
        <v>0,</v>
      </c>
      <c r="S385" s="2"/>
      <c r="T385" s="2" t="str">
        <f t="shared" si="259"/>
        <v>[0, 1],</v>
      </c>
      <c r="U385" s="2" t="str">
        <f t="shared" si="276"/>
        <v xml:space="preserve">     </v>
      </c>
      <c r="V385" s="13" t="str">
        <f t="shared" si="260"/>
        <v>-,</v>
      </c>
      <c r="W385" s="2" t="str">
        <f t="shared" si="277"/>
        <v xml:space="preserve">       </v>
      </c>
      <c r="X385" s="5" t="str">
        <f t="shared" si="261"/>
        <v>' Detect flag of object ';</v>
      </c>
      <c r="Z385" s="3">
        <v>0</v>
      </c>
      <c r="AA385" s="3">
        <v>1</v>
      </c>
      <c r="AB385" s="3">
        <v>1</v>
      </c>
    </row>
    <row r="386" spans="2:28" ht="13.35" customHeight="1" x14ac:dyDescent="0.3">
      <c r="B386" s="205"/>
      <c r="C386" s="32" t="str">
        <f t="shared" si="278"/>
        <v>DfMliaPercObj12Sx1</v>
      </c>
      <c r="D386" s="86" t="s">
        <v>1558</v>
      </c>
      <c r="E386" s="7" t="s">
        <v>1562</v>
      </c>
      <c r="F386" s="10" t="s">
        <v>1776</v>
      </c>
      <c r="G386" s="27">
        <v>1</v>
      </c>
      <c r="H386" s="27">
        <v>0</v>
      </c>
      <c r="I386" s="27"/>
      <c r="J386" s="29">
        <v>0</v>
      </c>
      <c r="K386" s="29">
        <v>500</v>
      </c>
      <c r="L386" s="30" t="s">
        <v>1788</v>
      </c>
      <c r="M386" s="2"/>
      <c r="N386" s="10" t="s">
        <v>19</v>
      </c>
      <c r="O386" s="2" t="str">
        <f t="shared" si="257"/>
        <v>'DfMliaPercObj12Sx1',</v>
      </c>
      <c r="P386" s="2" t="str">
        <f t="shared" si="275"/>
        <v xml:space="preserve">          </v>
      </c>
      <c r="Q386" s="2" t="str">
        <f t="shared" si="258"/>
        <v>'single',</v>
      </c>
      <c r="R386" s="2" t="str">
        <f t="shared" si="274"/>
        <v>0,</v>
      </c>
      <c r="S386" s="2"/>
      <c r="T386" s="2" t="str">
        <f t="shared" si="259"/>
        <v>[0, 500],</v>
      </c>
      <c r="U386" s="2" t="str">
        <f t="shared" si="276"/>
        <v xml:space="preserve">   </v>
      </c>
      <c r="V386" s="13" t="str">
        <f t="shared" si="260"/>
        <v>m,</v>
      </c>
      <c r="W386" s="2" t="str">
        <f t="shared" si="277"/>
        <v xml:space="preserve">       </v>
      </c>
      <c r="X386" s="5" t="str">
        <f t="shared" si="261"/>
        <v>' Long Distance to left point of the Object ';</v>
      </c>
      <c r="Z386" s="3">
        <v>0</v>
      </c>
      <c r="AA386" s="3">
        <v>255</v>
      </c>
      <c r="AB386" s="3">
        <v>8</v>
      </c>
    </row>
    <row r="387" spans="2:28" ht="13.35" customHeight="1" x14ac:dyDescent="0.3">
      <c r="B387" s="205"/>
      <c r="C387" s="32" t="str">
        <f t="shared" si="278"/>
        <v>DfMliaPercObj12Sy1</v>
      </c>
      <c r="D387" s="86" t="s">
        <v>1559</v>
      </c>
      <c r="E387" s="7" t="s">
        <v>1563</v>
      </c>
      <c r="F387" s="10" t="s">
        <v>1776</v>
      </c>
      <c r="G387" s="27">
        <v>1</v>
      </c>
      <c r="H387" s="27">
        <v>0</v>
      </c>
      <c r="I387" s="27"/>
      <c r="J387" s="29">
        <v>-290</v>
      </c>
      <c r="K387" s="29">
        <v>290</v>
      </c>
      <c r="L387" s="30" t="s">
        <v>1788</v>
      </c>
      <c r="M387" s="2"/>
      <c r="N387" s="10" t="s">
        <v>19</v>
      </c>
      <c r="O387" s="2" t="str">
        <f t="shared" si="257"/>
        <v>'DfMliaPercObj12Sy1',</v>
      </c>
      <c r="P387" s="2" t="str">
        <f t="shared" si="275"/>
        <v xml:space="preserve">          </v>
      </c>
      <c r="Q387" s="2" t="str">
        <f t="shared" si="258"/>
        <v>'single',</v>
      </c>
      <c r="R387" s="2" t="str">
        <f t="shared" si="274"/>
        <v>0,</v>
      </c>
      <c r="S387" s="2"/>
      <c r="T387" s="2" t="str">
        <f t="shared" si="259"/>
        <v>[-290, 290],</v>
      </c>
      <c r="U387" s="2" t="str">
        <f t="shared" si="276"/>
        <v/>
      </c>
      <c r="V387" s="13" t="str">
        <f t="shared" si="260"/>
        <v>m,</v>
      </c>
      <c r="W387" s="2" t="str">
        <f t="shared" si="277"/>
        <v xml:space="preserve">       </v>
      </c>
      <c r="X387" s="5" t="str">
        <f t="shared" si="261"/>
        <v>' Lat Distande to left point of the Object ';</v>
      </c>
      <c r="Z387" s="3">
        <v>-127</v>
      </c>
      <c r="AA387" s="3">
        <v>127</v>
      </c>
      <c r="AB387" s="3">
        <v>8</v>
      </c>
    </row>
    <row r="388" spans="2:28" ht="13.35" customHeight="1" x14ac:dyDescent="0.3">
      <c r="B388" s="205"/>
      <c r="C388" s="32" t="str">
        <f t="shared" si="278"/>
        <v>DfMliaPercObj12Sx2</v>
      </c>
      <c r="D388" s="86" t="s">
        <v>1560</v>
      </c>
      <c r="E388" s="7" t="s">
        <v>1564</v>
      </c>
      <c r="F388" s="10" t="s">
        <v>1776</v>
      </c>
      <c r="G388" s="27">
        <v>1</v>
      </c>
      <c r="H388" s="27">
        <v>0</v>
      </c>
      <c r="I388" s="27"/>
      <c r="J388" s="29">
        <v>0</v>
      </c>
      <c r="K388" s="29">
        <v>500</v>
      </c>
      <c r="L388" s="30" t="s">
        <v>1788</v>
      </c>
      <c r="M388" s="2"/>
      <c r="N388" s="10" t="s">
        <v>19</v>
      </c>
      <c r="O388" s="2" t="str">
        <f t="shared" si="257"/>
        <v>'DfMliaPercObj12Sx2',</v>
      </c>
      <c r="P388" s="2" t="str">
        <f>REPT(" ", (31-LEN(O388)))</f>
        <v xml:space="preserve">          </v>
      </c>
      <c r="Q388" s="2" t="str">
        <f t="shared" si="258"/>
        <v>'single',</v>
      </c>
      <c r="R388" s="2" t="str">
        <f t="shared" si="274"/>
        <v>0,</v>
      </c>
      <c r="S388" s="2"/>
      <c r="T388" s="2" t="str">
        <f t="shared" si="259"/>
        <v>[0, 500],</v>
      </c>
      <c r="U388" s="2" t="str">
        <f>REPT(" ", (12-LEN(T388)))</f>
        <v xml:space="preserve">   </v>
      </c>
      <c r="V388" s="13" t="str">
        <f t="shared" si="260"/>
        <v>m,</v>
      </c>
      <c r="W388" s="2" t="str">
        <f>REPT(" ", (9-LEN(V388)))</f>
        <v xml:space="preserve">       </v>
      </c>
      <c r="X388" s="5" t="str">
        <f t="shared" si="261"/>
        <v>' Long Distance to right point of the Object ';</v>
      </c>
      <c r="Z388" s="3">
        <v>0</v>
      </c>
      <c r="AA388" s="3">
        <v>255</v>
      </c>
      <c r="AB388" s="3">
        <v>8</v>
      </c>
    </row>
    <row r="389" spans="2:28" ht="13.35" customHeight="1" x14ac:dyDescent="0.3">
      <c r="B389" s="205"/>
      <c r="C389" s="32" t="str">
        <f t="shared" si="278"/>
        <v>DfMliaPercObj12Sy2</v>
      </c>
      <c r="D389" s="86" t="s">
        <v>1561</v>
      </c>
      <c r="E389" s="7" t="s">
        <v>1565</v>
      </c>
      <c r="F389" s="10" t="s">
        <v>1776</v>
      </c>
      <c r="G389" s="27">
        <v>1</v>
      </c>
      <c r="H389" s="27">
        <v>0</v>
      </c>
      <c r="I389" s="27"/>
      <c r="J389" s="29">
        <v>-290</v>
      </c>
      <c r="K389" s="29">
        <v>290</v>
      </c>
      <c r="L389" s="30" t="s">
        <v>1788</v>
      </c>
      <c r="M389" s="2"/>
      <c r="N389" s="10" t="s">
        <v>19</v>
      </c>
      <c r="O389" s="2" t="str">
        <f t="shared" si="257"/>
        <v>'DfMliaPercObj12Sy2',</v>
      </c>
      <c r="P389" s="2" t="str">
        <f t="shared" ref="P389:P396" si="279">REPT(" ", (31-LEN(O389)))</f>
        <v xml:space="preserve">          </v>
      </c>
      <c r="Q389" s="2" t="str">
        <f t="shared" si="258"/>
        <v>'single',</v>
      </c>
      <c r="R389" s="2" t="str">
        <f t="shared" si="274"/>
        <v>0,</v>
      </c>
      <c r="S389" s="2"/>
      <c r="T389" s="2" t="str">
        <f t="shared" si="259"/>
        <v>[-290, 290],</v>
      </c>
      <c r="U389" s="2" t="str">
        <f t="shared" ref="U389:U396" si="280">REPT(" ", (12-LEN(T389)))</f>
        <v/>
      </c>
      <c r="V389" s="13" t="str">
        <f t="shared" si="260"/>
        <v>m,</v>
      </c>
      <c r="W389" s="2" t="str">
        <f t="shared" ref="W389:W396" si="281">REPT(" ", (9-LEN(V389)))</f>
        <v xml:space="preserve">       </v>
      </c>
      <c r="X389" s="5" t="str">
        <f t="shared" si="261"/>
        <v>' Lat Distande to right point of the Object ';</v>
      </c>
      <c r="Z389" s="3">
        <v>-127</v>
      </c>
      <c r="AA389" s="3">
        <v>127</v>
      </c>
      <c r="AB389" s="3">
        <v>8</v>
      </c>
    </row>
    <row r="390" spans="2:28" ht="13.35" customHeight="1" x14ac:dyDescent="0.3">
      <c r="B390" s="205"/>
      <c r="C390" s="32" t="str">
        <f t="shared" si="278"/>
        <v>DfMliaPercObj12Vel</v>
      </c>
      <c r="D390" s="284" t="s">
        <v>2976</v>
      </c>
      <c r="E390" s="7" t="s">
        <v>2978</v>
      </c>
      <c r="F390" s="10" t="s">
        <v>1776</v>
      </c>
      <c r="G390" s="27">
        <v>1</v>
      </c>
      <c r="H390" s="27">
        <v>0</v>
      </c>
      <c r="I390" s="27"/>
      <c r="J390" s="29">
        <v>0</v>
      </c>
      <c r="K390" s="29">
        <v>102</v>
      </c>
      <c r="L390" s="30" t="s">
        <v>2042</v>
      </c>
      <c r="M390" s="2"/>
      <c r="N390" s="10" t="s">
        <v>19</v>
      </c>
      <c r="O390" s="2" t="str">
        <f t="shared" si="257"/>
        <v>'DfMliaPercObj12Vel',</v>
      </c>
      <c r="P390" s="2" t="str">
        <f t="shared" si="279"/>
        <v xml:space="preserve">          </v>
      </c>
      <c r="Q390" s="2" t="str">
        <f t="shared" si="258"/>
        <v>'single',</v>
      </c>
      <c r="R390" s="2" t="str">
        <f t="shared" si="274"/>
        <v>0,</v>
      </c>
      <c r="S390" s="2"/>
      <c r="T390" s="2" t="str">
        <f t="shared" si="259"/>
        <v>[0, 102],</v>
      </c>
      <c r="U390" s="2" t="str">
        <f t="shared" si="280"/>
        <v xml:space="preserve">   </v>
      </c>
      <c r="V390" s="13" t="str">
        <f t="shared" si="260"/>
        <v>m/s,</v>
      </c>
      <c r="W390" s="2" t="str">
        <f t="shared" si="281"/>
        <v xml:space="preserve">     </v>
      </c>
      <c r="X390" s="5" t="str">
        <f t="shared" si="261"/>
        <v>' Speed ';</v>
      </c>
      <c r="Z390" s="3">
        <v>0</v>
      </c>
      <c r="AA390" s="3">
        <v>3</v>
      </c>
      <c r="AB390" s="3">
        <v>2</v>
      </c>
    </row>
    <row r="391" spans="2:28" ht="13.35" customHeight="1" x14ac:dyDescent="0.3">
      <c r="B391" s="205"/>
      <c r="C391" s="32" t="str">
        <f t="shared" si="278"/>
        <v>DfMliaPercObj12Precision</v>
      </c>
      <c r="D391" s="284" t="s">
        <v>2977</v>
      </c>
      <c r="E391" s="7" t="s">
        <v>2979</v>
      </c>
      <c r="F391" s="10" t="s">
        <v>1775</v>
      </c>
      <c r="G391" s="27">
        <v>1</v>
      </c>
      <c r="H391" s="27">
        <v>0</v>
      </c>
      <c r="I391" s="27"/>
      <c r="J391" s="29">
        <v>0</v>
      </c>
      <c r="K391" s="29">
        <v>1</v>
      </c>
      <c r="L391" s="29" t="s">
        <v>1777</v>
      </c>
      <c r="M391" s="2"/>
      <c r="N391" s="10" t="s">
        <v>19</v>
      </c>
      <c r="O391" s="2" t="str">
        <f t="shared" si="257"/>
        <v>'DfMliaPercObj12Precision',</v>
      </c>
      <c r="P391" s="2" t="str">
        <f t="shared" si="279"/>
        <v xml:space="preserve">    </v>
      </c>
      <c r="Q391" s="2" t="str">
        <f t="shared" si="258"/>
        <v>'uint8',</v>
      </c>
      <c r="R391" s="2" t="str">
        <f t="shared" si="274"/>
        <v>0,</v>
      </c>
      <c r="S391" s="2"/>
      <c r="T391" s="2" t="str">
        <f t="shared" si="259"/>
        <v>[0, 1],</v>
      </c>
      <c r="U391" s="2" t="str">
        <f t="shared" si="280"/>
        <v xml:space="preserve">     </v>
      </c>
      <c r="V391" s="13" t="str">
        <f t="shared" si="260"/>
        <v>-,</v>
      </c>
      <c r="W391" s="2" t="str">
        <f t="shared" si="281"/>
        <v xml:space="preserve">       </v>
      </c>
      <c r="X391" s="5" t="str">
        <f t="shared" si="261"/>
        <v>' 0 - Low percision 1 - High percision ';</v>
      </c>
      <c r="Z391" s="3">
        <v>0</v>
      </c>
      <c r="AA391" s="3">
        <v>3</v>
      </c>
      <c r="AB391" s="3">
        <v>2</v>
      </c>
    </row>
    <row r="392" spans="2:28" ht="13.35" customHeight="1" x14ac:dyDescent="0.3">
      <c r="B392" s="205"/>
      <c r="C392" s="32" t="str">
        <f t="shared" si="278"/>
        <v>DfMliaPercObj12LightSts</v>
      </c>
      <c r="D392" s="44" t="s">
        <v>750</v>
      </c>
      <c r="E392" s="7" t="s">
        <v>2980</v>
      </c>
      <c r="F392" s="10" t="s">
        <v>1775</v>
      </c>
      <c r="G392" s="27">
        <v>1</v>
      </c>
      <c r="H392" s="27">
        <v>0</v>
      </c>
      <c r="I392" s="27"/>
      <c r="J392" s="29">
        <v>0</v>
      </c>
      <c r="K392" s="29">
        <v>1</v>
      </c>
      <c r="L392" s="29" t="s">
        <v>1777</v>
      </c>
      <c r="M392" s="2"/>
      <c r="N392" s="10" t="s">
        <v>19</v>
      </c>
      <c r="O392" s="2" t="str">
        <f t="shared" si="257"/>
        <v>'DfMliaPercObj12LightSts',</v>
      </c>
      <c r="P392" s="2" t="str">
        <f t="shared" si="279"/>
        <v xml:space="preserve">     </v>
      </c>
      <c r="Q392" s="2" t="str">
        <f t="shared" si="258"/>
        <v>'uint8',</v>
      </c>
      <c r="R392" s="2" t="str">
        <f t="shared" si="274"/>
        <v>0,</v>
      </c>
      <c r="S392" s="2"/>
      <c r="T392" s="2" t="str">
        <f t="shared" si="259"/>
        <v>[0, 1],</v>
      </c>
      <c r="U392" s="2" t="str">
        <f t="shared" si="280"/>
        <v xml:space="preserve">     </v>
      </c>
      <c r="V392" s="13" t="str">
        <f t="shared" si="260"/>
        <v>-,</v>
      </c>
      <c r="W392" s="2" t="str">
        <f t="shared" si="281"/>
        <v xml:space="preserve">       </v>
      </c>
      <c r="X392" s="5" t="str">
        <f t="shared" si="261"/>
        <v>' 0 - Lights off 1 - Lights on ';</v>
      </c>
      <c r="Z392" s="3">
        <v>0</v>
      </c>
      <c r="AA392" s="3">
        <v>3</v>
      </c>
      <c r="AB392" s="3">
        <v>2</v>
      </c>
    </row>
    <row r="393" spans="2:28" ht="13.35" customHeight="1" thickBot="1" x14ac:dyDescent="0.35">
      <c r="B393" s="205"/>
      <c r="C393" s="33" t="str">
        <f t="shared" si="278"/>
        <v>DfMliaPercObj12Sz</v>
      </c>
      <c r="D393" s="211" t="s">
        <v>1874</v>
      </c>
      <c r="E393" s="7" t="s">
        <v>2981</v>
      </c>
      <c r="F393" s="10" t="s">
        <v>1776</v>
      </c>
      <c r="G393" s="27">
        <v>1</v>
      </c>
      <c r="H393" s="27">
        <v>0</v>
      </c>
      <c r="I393" s="27"/>
      <c r="J393" s="29">
        <v>-50</v>
      </c>
      <c r="K393" s="29">
        <v>50</v>
      </c>
      <c r="L393" s="30" t="s">
        <v>1788</v>
      </c>
      <c r="M393" s="2"/>
      <c r="N393" s="10" t="s">
        <v>19</v>
      </c>
      <c r="O393" s="2" t="str">
        <f t="shared" si="257"/>
        <v>'DfMliaPercObj12Sz',</v>
      </c>
      <c r="P393" s="2" t="str">
        <f t="shared" si="279"/>
        <v xml:space="preserve">           </v>
      </c>
      <c r="Q393" s="2" t="str">
        <f t="shared" si="258"/>
        <v>'single',</v>
      </c>
      <c r="R393" s="2" t="str">
        <f t="shared" si="274"/>
        <v>0,</v>
      </c>
      <c r="S393" s="2"/>
      <c r="T393" s="2" t="str">
        <f t="shared" si="259"/>
        <v>[-50, 50],</v>
      </c>
      <c r="U393" s="2" t="str">
        <f t="shared" si="280"/>
        <v xml:space="preserve">  </v>
      </c>
      <c r="V393" s="13" t="str">
        <f t="shared" si="260"/>
        <v>m,</v>
      </c>
      <c r="W393" s="2" t="str">
        <f t="shared" si="281"/>
        <v xml:space="preserve">       </v>
      </c>
      <c r="X393" s="5" t="str">
        <f t="shared" si="261"/>
        <v>' Difference in the height of the roadway between the detected object and our vehicle (center of the rear axle) ';</v>
      </c>
      <c r="Z393" s="3">
        <v>-8</v>
      </c>
      <c r="AA393" s="3">
        <v>7</v>
      </c>
      <c r="AB393" s="3">
        <v>4</v>
      </c>
    </row>
    <row r="394" spans="2:28" ht="13.35" customHeight="1" x14ac:dyDescent="0.3">
      <c r="B394" s="205"/>
      <c r="C394" s="31" t="str">
        <f t="shared" ref="C394:C402" si="282">"DfMliaPercObj13"&amp;D394</f>
        <v>DfMliaPercObj13Detect</v>
      </c>
      <c r="D394" s="44" t="s">
        <v>751</v>
      </c>
      <c r="E394" s="7" t="s">
        <v>752</v>
      </c>
      <c r="F394" s="10" t="s">
        <v>1775</v>
      </c>
      <c r="G394" s="27">
        <v>1</v>
      </c>
      <c r="H394" s="27">
        <v>0</v>
      </c>
      <c r="I394" s="27"/>
      <c r="J394" s="29">
        <v>0</v>
      </c>
      <c r="K394" s="29">
        <v>1</v>
      </c>
      <c r="L394" s="29" t="s">
        <v>1777</v>
      </c>
      <c r="M394" s="2"/>
      <c r="N394" s="10" t="s">
        <v>19</v>
      </c>
      <c r="O394" s="2" t="str">
        <f t="shared" si="257"/>
        <v>'DfMliaPercObj13Detect',</v>
      </c>
      <c r="P394" s="2" t="str">
        <f t="shared" si="279"/>
        <v xml:space="preserve">       </v>
      </c>
      <c r="Q394" s="2" t="str">
        <f t="shared" si="258"/>
        <v>'uint8',</v>
      </c>
      <c r="R394" s="2" t="str">
        <f t="shared" si="274"/>
        <v>0,</v>
      </c>
      <c r="S394" s="2"/>
      <c r="T394" s="2" t="str">
        <f t="shared" si="259"/>
        <v>[0, 1],</v>
      </c>
      <c r="U394" s="2" t="str">
        <f t="shared" si="280"/>
        <v xml:space="preserve">     </v>
      </c>
      <c r="V394" s="13" t="str">
        <f t="shared" si="260"/>
        <v>-,</v>
      </c>
      <c r="W394" s="2" t="str">
        <f t="shared" si="281"/>
        <v xml:space="preserve">       </v>
      </c>
      <c r="X394" s="5" t="str">
        <f t="shared" si="261"/>
        <v>' Detect flag of object ';</v>
      </c>
      <c r="Z394" s="3">
        <v>0</v>
      </c>
      <c r="AA394" s="3">
        <v>1</v>
      </c>
      <c r="AB394" s="3">
        <v>1</v>
      </c>
    </row>
    <row r="395" spans="2:28" ht="13.35" customHeight="1" x14ac:dyDescent="0.3">
      <c r="B395" s="205"/>
      <c r="C395" s="32" t="str">
        <f t="shared" si="282"/>
        <v>DfMliaPercObj13Sx1</v>
      </c>
      <c r="D395" s="86" t="s">
        <v>1558</v>
      </c>
      <c r="E395" s="7" t="s">
        <v>1562</v>
      </c>
      <c r="F395" s="10" t="s">
        <v>1776</v>
      </c>
      <c r="G395" s="27">
        <v>1</v>
      </c>
      <c r="H395" s="27">
        <v>0</v>
      </c>
      <c r="I395" s="27"/>
      <c r="J395" s="29">
        <v>0</v>
      </c>
      <c r="K395" s="29">
        <v>500</v>
      </c>
      <c r="L395" s="30" t="s">
        <v>1788</v>
      </c>
      <c r="M395" s="2"/>
      <c r="N395" s="10" t="s">
        <v>19</v>
      </c>
      <c r="O395" s="2" t="str">
        <f t="shared" si="257"/>
        <v>'DfMliaPercObj13Sx1',</v>
      </c>
      <c r="P395" s="2" t="str">
        <f t="shared" si="279"/>
        <v xml:space="preserve">          </v>
      </c>
      <c r="Q395" s="2" t="str">
        <f t="shared" si="258"/>
        <v>'single',</v>
      </c>
      <c r="R395" s="2" t="str">
        <f t="shared" si="274"/>
        <v>0,</v>
      </c>
      <c r="S395" s="2"/>
      <c r="T395" s="2" t="str">
        <f t="shared" si="259"/>
        <v>[0, 500],</v>
      </c>
      <c r="U395" s="2" t="str">
        <f t="shared" si="280"/>
        <v xml:space="preserve">   </v>
      </c>
      <c r="V395" s="13" t="str">
        <f t="shared" si="260"/>
        <v>m,</v>
      </c>
      <c r="W395" s="2" t="str">
        <f t="shared" si="281"/>
        <v xml:space="preserve">       </v>
      </c>
      <c r="X395" s="5" t="str">
        <f t="shared" si="261"/>
        <v>' Long Distance to left point of the Object ';</v>
      </c>
      <c r="Z395" s="3">
        <v>0</v>
      </c>
      <c r="AA395" s="3">
        <v>255</v>
      </c>
      <c r="AB395" s="3">
        <v>8</v>
      </c>
    </row>
    <row r="396" spans="2:28" ht="13.35" customHeight="1" x14ac:dyDescent="0.3">
      <c r="B396" s="205"/>
      <c r="C396" s="32" t="str">
        <f t="shared" si="282"/>
        <v>DfMliaPercObj13Sy1</v>
      </c>
      <c r="D396" s="86" t="s">
        <v>1559</v>
      </c>
      <c r="E396" s="7" t="s">
        <v>1563</v>
      </c>
      <c r="F396" s="10" t="s">
        <v>1776</v>
      </c>
      <c r="G396" s="27">
        <v>1</v>
      </c>
      <c r="H396" s="27">
        <v>0</v>
      </c>
      <c r="I396" s="27"/>
      <c r="J396" s="29">
        <v>-290</v>
      </c>
      <c r="K396" s="29">
        <v>290</v>
      </c>
      <c r="L396" s="30" t="s">
        <v>1788</v>
      </c>
      <c r="M396" s="2"/>
      <c r="N396" s="10" t="s">
        <v>19</v>
      </c>
      <c r="O396" s="2" t="str">
        <f t="shared" si="257"/>
        <v>'DfMliaPercObj13Sy1',</v>
      </c>
      <c r="P396" s="2" t="str">
        <f t="shared" si="279"/>
        <v xml:space="preserve">          </v>
      </c>
      <c r="Q396" s="2" t="str">
        <f t="shared" si="258"/>
        <v>'single',</v>
      </c>
      <c r="R396" s="2" t="str">
        <f t="shared" si="274"/>
        <v>0,</v>
      </c>
      <c r="S396" s="2"/>
      <c r="T396" s="2" t="str">
        <f t="shared" si="259"/>
        <v>[-290, 290],</v>
      </c>
      <c r="U396" s="2" t="str">
        <f t="shared" si="280"/>
        <v/>
      </c>
      <c r="V396" s="13" t="str">
        <f t="shared" si="260"/>
        <v>m,</v>
      </c>
      <c r="W396" s="2" t="str">
        <f t="shared" si="281"/>
        <v xml:space="preserve">       </v>
      </c>
      <c r="X396" s="5" t="str">
        <f t="shared" si="261"/>
        <v>' Lat Distande to left point of the Object ';</v>
      </c>
      <c r="Z396" s="3">
        <v>-127</v>
      </c>
      <c r="AA396" s="3">
        <v>127</v>
      </c>
      <c r="AB396" s="3">
        <v>8</v>
      </c>
    </row>
    <row r="397" spans="2:28" ht="13.35" customHeight="1" x14ac:dyDescent="0.3">
      <c r="B397" s="205"/>
      <c r="C397" s="32" t="str">
        <f t="shared" si="282"/>
        <v>DfMliaPercObj13Sx2</v>
      </c>
      <c r="D397" s="86" t="s">
        <v>1560</v>
      </c>
      <c r="E397" s="7" t="s">
        <v>1564</v>
      </c>
      <c r="F397" s="10" t="s">
        <v>1776</v>
      </c>
      <c r="G397" s="27">
        <v>1</v>
      </c>
      <c r="H397" s="27">
        <v>0</v>
      </c>
      <c r="I397" s="27"/>
      <c r="J397" s="29">
        <v>0</v>
      </c>
      <c r="K397" s="29">
        <v>500</v>
      </c>
      <c r="L397" s="30" t="s">
        <v>1788</v>
      </c>
      <c r="M397" s="2"/>
      <c r="N397" s="10" t="s">
        <v>19</v>
      </c>
      <c r="O397" s="2" t="str">
        <f t="shared" si="257"/>
        <v>'DfMliaPercObj13Sx2',</v>
      </c>
      <c r="P397" s="2" t="str">
        <f>REPT(" ", (31-LEN(O397)))</f>
        <v xml:space="preserve">          </v>
      </c>
      <c r="Q397" s="2" t="str">
        <f t="shared" si="258"/>
        <v>'single',</v>
      </c>
      <c r="R397" s="2" t="str">
        <f t="shared" si="274"/>
        <v>0,</v>
      </c>
      <c r="S397" s="2"/>
      <c r="T397" s="2" t="str">
        <f t="shared" si="259"/>
        <v>[0, 500],</v>
      </c>
      <c r="U397" s="2" t="str">
        <f>REPT(" ", (12-LEN(T397)))</f>
        <v xml:space="preserve">   </v>
      </c>
      <c r="V397" s="13" t="str">
        <f t="shared" si="260"/>
        <v>m,</v>
      </c>
      <c r="W397" s="2" t="str">
        <f>REPT(" ", (9-LEN(V397)))</f>
        <v xml:space="preserve">       </v>
      </c>
      <c r="X397" s="5" t="str">
        <f t="shared" si="261"/>
        <v>' Long Distance to right point of the Object ';</v>
      </c>
      <c r="Z397" s="3">
        <v>0</v>
      </c>
      <c r="AA397" s="3">
        <v>255</v>
      </c>
      <c r="AB397" s="3">
        <v>8</v>
      </c>
    </row>
    <row r="398" spans="2:28" ht="13.35" customHeight="1" x14ac:dyDescent="0.3">
      <c r="B398" s="205"/>
      <c r="C398" s="32" t="str">
        <f t="shared" si="282"/>
        <v>DfMliaPercObj13Sy2</v>
      </c>
      <c r="D398" s="86" t="s">
        <v>1561</v>
      </c>
      <c r="E398" s="7" t="s">
        <v>1565</v>
      </c>
      <c r="F398" s="10" t="s">
        <v>1776</v>
      </c>
      <c r="G398" s="27">
        <v>1</v>
      </c>
      <c r="H398" s="27">
        <v>0</v>
      </c>
      <c r="I398" s="27"/>
      <c r="J398" s="29">
        <v>-290</v>
      </c>
      <c r="K398" s="29">
        <v>290</v>
      </c>
      <c r="L398" s="30" t="s">
        <v>1788</v>
      </c>
      <c r="M398" s="2"/>
      <c r="N398" s="10" t="s">
        <v>19</v>
      </c>
      <c r="O398" s="2" t="str">
        <f t="shared" si="257"/>
        <v>'DfMliaPercObj13Sy2',</v>
      </c>
      <c r="P398" s="2" t="str">
        <f t="shared" ref="P398:P405" si="283">REPT(" ", (31-LEN(O398)))</f>
        <v xml:space="preserve">          </v>
      </c>
      <c r="Q398" s="2" t="str">
        <f t="shared" si="258"/>
        <v>'single',</v>
      </c>
      <c r="R398" s="2" t="str">
        <f t="shared" si="274"/>
        <v>0,</v>
      </c>
      <c r="S398" s="2"/>
      <c r="T398" s="2" t="str">
        <f t="shared" si="259"/>
        <v>[-290, 290],</v>
      </c>
      <c r="U398" s="2" t="str">
        <f t="shared" ref="U398:U405" si="284">REPT(" ", (12-LEN(T398)))</f>
        <v/>
      </c>
      <c r="V398" s="13" t="str">
        <f t="shared" si="260"/>
        <v>m,</v>
      </c>
      <c r="W398" s="2" t="str">
        <f t="shared" ref="W398:W405" si="285">REPT(" ", (9-LEN(V398)))</f>
        <v xml:space="preserve">       </v>
      </c>
      <c r="X398" s="5" t="str">
        <f t="shared" si="261"/>
        <v>' Lat Distande to right point of the Object ';</v>
      </c>
      <c r="Z398" s="3">
        <v>-127</v>
      </c>
      <c r="AA398" s="3">
        <v>127</v>
      </c>
      <c r="AB398" s="3">
        <v>8</v>
      </c>
    </row>
    <row r="399" spans="2:28" ht="13.35" customHeight="1" x14ac:dyDescent="0.3">
      <c r="B399" s="205"/>
      <c r="C399" s="32" t="str">
        <f t="shared" si="282"/>
        <v>DfMliaPercObj13Vel</v>
      </c>
      <c r="D399" s="284" t="s">
        <v>2976</v>
      </c>
      <c r="E399" s="7" t="s">
        <v>2978</v>
      </c>
      <c r="F399" s="10" t="s">
        <v>1776</v>
      </c>
      <c r="G399" s="27">
        <v>1</v>
      </c>
      <c r="H399" s="27">
        <v>0</v>
      </c>
      <c r="I399" s="27"/>
      <c r="J399" s="29">
        <v>0</v>
      </c>
      <c r="K399" s="29">
        <v>102</v>
      </c>
      <c r="L399" s="30" t="s">
        <v>2042</v>
      </c>
      <c r="M399" s="2"/>
      <c r="N399" s="10" t="s">
        <v>19</v>
      </c>
      <c r="O399" s="2" t="str">
        <f t="shared" si="257"/>
        <v>'DfMliaPercObj13Vel',</v>
      </c>
      <c r="P399" s="2" t="str">
        <f t="shared" si="283"/>
        <v xml:space="preserve">          </v>
      </c>
      <c r="Q399" s="2" t="str">
        <f t="shared" si="258"/>
        <v>'single',</v>
      </c>
      <c r="R399" s="2" t="str">
        <f t="shared" si="274"/>
        <v>0,</v>
      </c>
      <c r="S399" s="2"/>
      <c r="T399" s="2" t="str">
        <f t="shared" si="259"/>
        <v>[0, 102],</v>
      </c>
      <c r="U399" s="2" t="str">
        <f t="shared" si="284"/>
        <v xml:space="preserve">   </v>
      </c>
      <c r="V399" s="13" t="str">
        <f t="shared" si="260"/>
        <v>m/s,</v>
      </c>
      <c r="W399" s="2" t="str">
        <f t="shared" si="285"/>
        <v xml:space="preserve">     </v>
      </c>
      <c r="X399" s="5" t="str">
        <f t="shared" si="261"/>
        <v>' Speed ';</v>
      </c>
      <c r="Z399" s="3">
        <v>0</v>
      </c>
      <c r="AA399" s="3">
        <v>3</v>
      </c>
      <c r="AB399" s="3">
        <v>2</v>
      </c>
    </row>
    <row r="400" spans="2:28" ht="13.35" customHeight="1" x14ac:dyDescent="0.3">
      <c r="B400" s="205"/>
      <c r="C400" s="32" t="str">
        <f t="shared" si="282"/>
        <v>DfMliaPercObj13Precision</v>
      </c>
      <c r="D400" s="284" t="s">
        <v>2977</v>
      </c>
      <c r="E400" s="7" t="s">
        <v>2979</v>
      </c>
      <c r="F400" s="10" t="s">
        <v>1775</v>
      </c>
      <c r="G400" s="27">
        <v>1</v>
      </c>
      <c r="H400" s="27">
        <v>0</v>
      </c>
      <c r="I400" s="27"/>
      <c r="J400" s="29">
        <v>0</v>
      </c>
      <c r="K400" s="29">
        <v>1</v>
      </c>
      <c r="L400" s="29" t="s">
        <v>1777</v>
      </c>
      <c r="M400" s="2"/>
      <c r="N400" s="10" t="s">
        <v>19</v>
      </c>
      <c r="O400" s="2" t="str">
        <f t="shared" si="257"/>
        <v>'DfMliaPercObj13Precision',</v>
      </c>
      <c r="P400" s="2" t="str">
        <f t="shared" si="283"/>
        <v xml:space="preserve">    </v>
      </c>
      <c r="Q400" s="2" t="str">
        <f t="shared" si="258"/>
        <v>'uint8',</v>
      </c>
      <c r="R400" s="2" t="str">
        <f t="shared" si="274"/>
        <v>0,</v>
      </c>
      <c r="S400" s="2"/>
      <c r="T400" s="2" t="str">
        <f t="shared" si="259"/>
        <v>[0, 1],</v>
      </c>
      <c r="U400" s="2" t="str">
        <f t="shared" si="284"/>
        <v xml:space="preserve">     </v>
      </c>
      <c r="V400" s="13" t="str">
        <f t="shared" si="260"/>
        <v>-,</v>
      </c>
      <c r="W400" s="2" t="str">
        <f t="shared" si="285"/>
        <v xml:space="preserve">       </v>
      </c>
      <c r="X400" s="5" t="str">
        <f t="shared" si="261"/>
        <v>' 0 - Low percision 1 - High percision ';</v>
      </c>
      <c r="Z400" s="3">
        <v>0</v>
      </c>
      <c r="AA400" s="3">
        <v>3</v>
      </c>
      <c r="AB400" s="3">
        <v>2</v>
      </c>
    </row>
    <row r="401" spans="2:28" ht="13.35" customHeight="1" x14ac:dyDescent="0.3">
      <c r="B401" s="205"/>
      <c r="C401" s="32" t="str">
        <f t="shared" si="282"/>
        <v>DfMliaPercObj13LightSts</v>
      </c>
      <c r="D401" s="44" t="s">
        <v>750</v>
      </c>
      <c r="E401" s="7" t="s">
        <v>2980</v>
      </c>
      <c r="F401" s="10" t="s">
        <v>1775</v>
      </c>
      <c r="G401" s="27">
        <v>1</v>
      </c>
      <c r="H401" s="27">
        <v>0</v>
      </c>
      <c r="I401" s="27"/>
      <c r="J401" s="29">
        <v>0</v>
      </c>
      <c r="K401" s="29">
        <v>1</v>
      </c>
      <c r="L401" s="29" t="s">
        <v>1777</v>
      </c>
      <c r="M401" s="2"/>
      <c r="N401" s="10" t="s">
        <v>19</v>
      </c>
      <c r="O401" s="2" t="str">
        <f t="shared" si="257"/>
        <v>'DfMliaPercObj13LightSts',</v>
      </c>
      <c r="P401" s="2" t="str">
        <f t="shared" si="283"/>
        <v xml:space="preserve">     </v>
      </c>
      <c r="Q401" s="2" t="str">
        <f t="shared" si="258"/>
        <v>'uint8',</v>
      </c>
      <c r="R401" s="2" t="str">
        <f t="shared" si="274"/>
        <v>0,</v>
      </c>
      <c r="S401" s="2"/>
      <c r="T401" s="2" t="str">
        <f t="shared" si="259"/>
        <v>[0, 1],</v>
      </c>
      <c r="U401" s="2" t="str">
        <f t="shared" si="284"/>
        <v xml:space="preserve">     </v>
      </c>
      <c r="V401" s="13" t="str">
        <f t="shared" si="260"/>
        <v>-,</v>
      </c>
      <c r="W401" s="2" t="str">
        <f t="shared" si="285"/>
        <v xml:space="preserve">       </v>
      </c>
      <c r="X401" s="5" t="str">
        <f t="shared" si="261"/>
        <v>' 0 - Lights off 1 - Lights on ';</v>
      </c>
      <c r="Z401" s="3">
        <v>0</v>
      </c>
      <c r="AA401" s="3">
        <v>3</v>
      </c>
      <c r="AB401" s="3">
        <v>2</v>
      </c>
    </row>
    <row r="402" spans="2:28" ht="13.35" customHeight="1" thickBot="1" x14ac:dyDescent="0.35">
      <c r="B402" s="205"/>
      <c r="C402" s="33" t="str">
        <f t="shared" si="282"/>
        <v>DfMliaPercObj13Sz</v>
      </c>
      <c r="D402" s="211" t="s">
        <v>1874</v>
      </c>
      <c r="E402" s="7" t="s">
        <v>2981</v>
      </c>
      <c r="F402" s="10" t="s">
        <v>1776</v>
      </c>
      <c r="G402" s="27">
        <v>1</v>
      </c>
      <c r="H402" s="27">
        <v>0</v>
      </c>
      <c r="I402" s="27"/>
      <c r="J402" s="29">
        <v>-50</v>
      </c>
      <c r="K402" s="29">
        <v>50</v>
      </c>
      <c r="L402" s="30" t="s">
        <v>1788</v>
      </c>
      <c r="M402" s="2"/>
      <c r="N402" s="10" t="s">
        <v>19</v>
      </c>
      <c r="O402" s="2" t="str">
        <f t="shared" si="257"/>
        <v>'DfMliaPercObj13Sz',</v>
      </c>
      <c r="P402" s="2" t="str">
        <f t="shared" si="283"/>
        <v xml:space="preserve">           </v>
      </c>
      <c r="Q402" s="2" t="str">
        <f t="shared" si="258"/>
        <v>'single',</v>
      </c>
      <c r="R402" s="2" t="str">
        <f t="shared" si="274"/>
        <v>0,</v>
      </c>
      <c r="S402" s="2"/>
      <c r="T402" s="2" t="str">
        <f t="shared" si="259"/>
        <v>[-50, 50],</v>
      </c>
      <c r="U402" s="2" t="str">
        <f t="shared" si="284"/>
        <v xml:space="preserve">  </v>
      </c>
      <c r="V402" s="13" t="str">
        <f t="shared" si="260"/>
        <v>m,</v>
      </c>
      <c r="W402" s="2" t="str">
        <f t="shared" si="285"/>
        <v xml:space="preserve">       </v>
      </c>
      <c r="X402" s="5" t="str">
        <f t="shared" si="261"/>
        <v>' Difference in the height of the roadway between the detected object and our vehicle (center of the rear axle) ';</v>
      </c>
      <c r="Z402" s="3">
        <v>-8</v>
      </c>
      <c r="AA402" s="3">
        <v>7</v>
      </c>
      <c r="AB402" s="3">
        <v>4</v>
      </c>
    </row>
    <row r="403" spans="2:28" ht="13.35" customHeight="1" x14ac:dyDescent="0.3">
      <c r="B403" s="205"/>
      <c r="C403" s="31" t="str">
        <f t="shared" ref="C403:C411" si="286">"DfMliaPercObj14"&amp;D403</f>
        <v>DfMliaPercObj14Detect</v>
      </c>
      <c r="D403" s="44" t="s">
        <v>751</v>
      </c>
      <c r="E403" s="7" t="s">
        <v>752</v>
      </c>
      <c r="F403" s="10" t="s">
        <v>1775</v>
      </c>
      <c r="G403" s="27">
        <v>1</v>
      </c>
      <c r="H403" s="27">
        <v>0</v>
      </c>
      <c r="I403" s="27"/>
      <c r="J403" s="29">
        <v>0</v>
      </c>
      <c r="K403" s="29">
        <v>1</v>
      </c>
      <c r="L403" s="29" t="s">
        <v>1777</v>
      </c>
      <c r="M403" s="2"/>
      <c r="N403" s="10" t="s">
        <v>19</v>
      </c>
      <c r="O403" s="2" t="str">
        <f t="shared" si="257"/>
        <v>'DfMliaPercObj14Detect',</v>
      </c>
      <c r="P403" s="2" t="str">
        <f t="shared" si="283"/>
        <v xml:space="preserve">       </v>
      </c>
      <c r="Q403" s="2" t="str">
        <f t="shared" si="258"/>
        <v>'uint8',</v>
      </c>
      <c r="R403" s="2" t="str">
        <f t="shared" si="274"/>
        <v>0,</v>
      </c>
      <c r="S403" s="2"/>
      <c r="T403" s="2" t="str">
        <f t="shared" si="259"/>
        <v>[0, 1],</v>
      </c>
      <c r="U403" s="2" t="str">
        <f t="shared" si="284"/>
        <v xml:space="preserve">     </v>
      </c>
      <c r="V403" s="13" t="str">
        <f t="shared" si="260"/>
        <v>-,</v>
      </c>
      <c r="W403" s="2" t="str">
        <f t="shared" si="285"/>
        <v xml:space="preserve">       </v>
      </c>
      <c r="X403" s="5" t="str">
        <f t="shared" si="261"/>
        <v>' Detect flag of object ';</v>
      </c>
      <c r="Z403" s="3">
        <v>0</v>
      </c>
      <c r="AA403" s="3">
        <v>1</v>
      </c>
      <c r="AB403" s="3">
        <v>1</v>
      </c>
    </row>
    <row r="404" spans="2:28" ht="13.35" customHeight="1" x14ac:dyDescent="0.3">
      <c r="B404" s="205"/>
      <c r="C404" s="32" t="str">
        <f t="shared" si="286"/>
        <v>DfMliaPercObj14Sx1</v>
      </c>
      <c r="D404" s="86" t="s">
        <v>1558</v>
      </c>
      <c r="E404" s="7" t="s">
        <v>1562</v>
      </c>
      <c r="F404" s="10" t="s">
        <v>1776</v>
      </c>
      <c r="G404" s="27">
        <v>1</v>
      </c>
      <c r="H404" s="27">
        <v>0</v>
      </c>
      <c r="I404" s="27"/>
      <c r="J404" s="29">
        <v>0</v>
      </c>
      <c r="K404" s="29">
        <v>500</v>
      </c>
      <c r="L404" s="30" t="s">
        <v>1788</v>
      </c>
      <c r="M404" s="2"/>
      <c r="N404" s="10" t="s">
        <v>19</v>
      </c>
      <c r="O404" s="2" t="str">
        <f t="shared" si="257"/>
        <v>'DfMliaPercObj14Sx1',</v>
      </c>
      <c r="P404" s="2" t="str">
        <f t="shared" si="283"/>
        <v xml:space="preserve">          </v>
      </c>
      <c r="Q404" s="2" t="str">
        <f t="shared" si="258"/>
        <v>'single',</v>
      </c>
      <c r="R404" s="2" t="str">
        <f t="shared" si="274"/>
        <v>0,</v>
      </c>
      <c r="S404" s="2"/>
      <c r="T404" s="2" t="str">
        <f t="shared" si="259"/>
        <v>[0, 500],</v>
      </c>
      <c r="U404" s="2" t="str">
        <f t="shared" si="284"/>
        <v xml:space="preserve">   </v>
      </c>
      <c r="V404" s="13" t="str">
        <f t="shared" si="260"/>
        <v>m,</v>
      </c>
      <c r="W404" s="2" t="str">
        <f t="shared" si="285"/>
        <v xml:space="preserve">       </v>
      </c>
      <c r="X404" s="5" t="str">
        <f t="shared" si="261"/>
        <v>' Long Distance to left point of the Object ';</v>
      </c>
      <c r="Z404" s="3">
        <v>0</v>
      </c>
      <c r="AA404" s="3">
        <v>255</v>
      </c>
      <c r="AB404" s="3">
        <v>8</v>
      </c>
    </row>
    <row r="405" spans="2:28" ht="13.35" customHeight="1" x14ac:dyDescent="0.3">
      <c r="B405" s="205"/>
      <c r="C405" s="32" t="str">
        <f t="shared" si="286"/>
        <v>DfMliaPercObj14Sy1</v>
      </c>
      <c r="D405" s="86" t="s">
        <v>1559</v>
      </c>
      <c r="E405" s="7" t="s">
        <v>1563</v>
      </c>
      <c r="F405" s="10" t="s">
        <v>1776</v>
      </c>
      <c r="G405" s="27">
        <v>1</v>
      </c>
      <c r="H405" s="27">
        <v>0</v>
      </c>
      <c r="I405" s="27"/>
      <c r="J405" s="29">
        <v>-290</v>
      </c>
      <c r="K405" s="29">
        <v>290</v>
      </c>
      <c r="L405" s="30" t="s">
        <v>1788</v>
      </c>
      <c r="M405" s="2"/>
      <c r="N405" s="10" t="s">
        <v>19</v>
      </c>
      <c r="O405" s="2" t="str">
        <f t="shared" si="257"/>
        <v>'DfMliaPercObj14Sy1',</v>
      </c>
      <c r="P405" s="2" t="str">
        <f t="shared" si="283"/>
        <v xml:space="preserve">          </v>
      </c>
      <c r="Q405" s="2" t="str">
        <f t="shared" si="258"/>
        <v>'single',</v>
      </c>
      <c r="R405" s="2" t="str">
        <f t="shared" si="274"/>
        <v>0,</v>
      </c>
      <c r="S405" s="2"/>
      <c r="T405" s="2" t="str">
        <f t="shared" si="259"/>
        <v>[-290, 290],</v>
      </c>
      <c r="U405" s="2" t="str">
        <f t="shared" si="284"/>
        <v/>
      </c>
      <c r="V405" s="13" t="str">
        <f t="shared" si="260"/>
        <v>m,</v>
      </c>
      <c r="W405" s="2" t="str">
        <f t="shared" si="285"/>
        <v xml:space="preserve">       </v>
      </c>
      <c r="X405" s="5" t="str">
        <f t="shared" si="261"/>
        <v>' Lat Distande to left point of the Object ';</v>
      </c>
      <c r="Z405" s="3">
        <v>-127</v>
      </c>
      <c r="AA405" s="3">
        <v>127</v>
      </c>
      <c r="AB405" s="3">
        <v>8</v>
      </c>
    </row>
    <row r="406" spans="2:28" ht="13.35" customHeight="1" x14ac:dyDescent="0.3">
      <c r="B406" s="205"/>
      <c r="C406" s="32" t="str">
        <f t="shared" si="286"/>
        <v>DfMliaPercObj14Sx2</v>
      </c>
      <c r="D406" s="86" t="s">
        <v>1560</v>
      </c>
      <c r="E406" s="7" t="s">
        <v>1564</v>
      </c>
      <c r="F406" s="10" t="s">
        <v>1776</v>
      </c>
      <c r="G406" s="27">
        <v>1</v>
      </c>
      <c r="H406" s="27">
        <v>0</v>
      </c>
      <c r="I406" s="27"/>
      <c r="J406" s="29">
        <v>0</v>
      </c>
      <c r="K406" s="29">
        <v>500</v>
      </c>
      <c r="L406" s="30" t="s">
        <v>1788</v>
      </c>
      <c r="M406" s="2"/>
      <c r="N406" s="10" t="s">
        <v>19</v>
      </c>
      <c r="O406" s="2" t="str">
        <f t="shared" si="257"/>
        <v>'DfMliaPercObj14Sx2',</v>
      </c>
      <c r="P406" s="2" t="str">
        <f>REPT(" ", (31-LEN(O406)))</f>
        <v xml:space="preserve">          </v>
      </c>
      <c r="Q406" s="2" t="str">
        <f t="shared" si="258"/>
        <v>'single',</v>
      </c>
      <c r="R406" s="2" t="str">
        <f t="shared" si="274"/>
        <v>0,</v>
      </c>
      <c r="S406" s="2"/>
      <c r="T406" s="2" t="str">
        <f t="shared" si="259"/>
        <v>[0, 500],</v>
      </c>
      <c r="U406" s="2" t="str">
        <f>REPT(" ", (12-LEN(T406)))</f>
        <v xml:space="preserve">   </v>
      </c>
      <c r="V406" s="13" t="str">
        <f t="shared" si="260"/>
        <v>m,</v>
      </c>
      <c r="W406" s="2" t="str">
        <f>REPT(" ", (9-LEN(V406)))</f>
        <v xml:space="preserve">       </v>
      </c>
      <c r="X406" s="5" t="str">
        <f t="shared" si="261"/>
        <v>' Long Distance to right point of the Object ';</v>
      </c>
      <c r="Z406" s="3">
        <v>0</v>
      </c>
      <c r="AA406" s="3">
        <v>255</v>
      </c>
      <c r="AB406" s="3">
        <v>8</v>
      </c>
    </row>
    <row r="407" spans="2:28" ht="13.35" customHeight="1" x14ac:dyDescent="0.3">
      <c r="B407" s="205"/>
      <c r="C407" s="32" t="str">
        <f t="shared" si="286"/>
        <v>DfMliaPercObj14Sy2</v>
      </c>
      <c r="D407" s="86" t="s">
        <v>1561</v>
      </c>
      <c r="E407" s="7" t="s">
        <v>1565</v>
      </c>
      <c r="F407" s="10" t="s">
        <v>1776</v>
      </c>
      <c r="G407" s="27">
        <v>1</v>
      </c>
      <c r="H407" s="27">
        <v>0</v>
      </c>
      <c r="I407" s="27"/>
      <c r="J407" s="29">
        <v>-290</v>
      </c>
      <c r="K407" s="29">
        <v>290</v>
      </c>
      <c r="L407" s="30" t="s">
        <v>1788</v>
      </c>
      <c r="M407" s="2"/>
      <c r="N407" s="10" t="s">
        <v>19</v>
      </c>
      <c r="O407" s="2" t="str">
        <f t="shared" si="257"/>
        <v>'DfMliaPercObj14Sy2',</v>
      </c>
      <c r="P407" s="2" t="str">
        <f t="shared" ref="P407:P414" si="287">REPT(" ", (31-LEN(O407)))</f>
        <v xml:space="preserve">          </v>
      </c>
      <c r="Q407" s="2" t="str">
        <f t="shared" si="258"/>
        <v>'single',</v>
      </c>
      <c r="R407" s="2" t="str">
        <f t="shared" si="274"/>
        <v>0,</v>
      </c>
      <c r="S407" s="2"/>
      <c r="T407" s="2" t="str">
        <f t="shared" si="259"/>
        <v>[-290, 290],</v>
      </c>
      <c r="U407" s="2" t="str">
        <f t="shared" ref="U407:U414" si="288">REPT(" ", (12-LEN(T407)))</f>
        <v/>
      </c>
      <c r="V407" s="13" t="str">
        <f t="shared" si="260"/>
        <v>m,</v>
      </c>
      <c r="W407" s="2" t="str">
        <f t="shared" ref="W407:W414" si="289">REPT(" ", (9-LEN(V407)))</f>
        <v xml:space="preserve">       </v>
      </c>
      <c r="X407" s="5" t="str">
        <f t="shared" si="261"/>
        <v>' Lat Distande to right point of the Object ';</v>
      </c>
      <c r="Z407" s="3">
        <v>-127</v>
      </c>
      <c r="AA407" s="3">
        <v>127</v>
      </c>
      <c r="AB407" s="3">
        <v>8</v>
      </c>
    </row>
    <row r="408" spans="2:28" ht="13.35" customHeight="1" x14ac:dyDescent="0.3">
      <c r="B408" s="205"/>
      <c r="C408" s="32" t="str">
        <f t="shared" si="286"/>
        <v>DfMliaPercObj14Vel</v>
      </c>
      <c r="D408" s="284" t="s">
        <v>2976</v>
      </c>
      <c r="E408" s="7" t="s">
        <v>2978</v>
      </c>
      <c r="F408" s="10" t="s">
        <v>1776</v>
      </c>
      <c r="G408" s="27">
        <v>1</v>
      </c>
      <c r="H408" s="27">
        <v>0</v>
      </c>
      <c r="I408" s="27"/>
      <c r="J408" s="29">
        <v>0</v>
      </c>
      <c r="K408" s="29">
        <v>102</v>
      </c>
      <c r="L408" s="30" t="s">
        <v>2042</v>
      </c>
      <c r="M408" s="2"/>
      <c r="N408" s="10" t="s">
        <v>19</v>
      </c>
      <c r="O408" s="2" t="str">
        <f t="shared" si="257"/>
        <v>'DfMliaPercObj14Vel',</v>
      </c>
      <c r="P408" s="2" t="str">
        <f t="shared" si="287"/>
        <v xml:space="preserve">          </v>
      </c>
      <c r="Q408" s="2" t="str">
        <f t="shared" si="258"/>
        <v>'single',</v>
      </c>
      <c r="R408" s="2" t="str">
        <f t="shared" si="274"/>
        <v>0,</v>
      </c>
      <c r="S408" s="2"/>
      <c r="T408" s="2" t="str">
        <f t="shared" si="259"/>
        <v>[0, 102],</v>
      </c>
      <c r="U408" s="2" t="str">
        <f t="shared" si="288"/>
        <v xml:space="preserve">   </v>
      </c>
      <c r="V408" s="13" t="str">
        <f t="shared" si="260"/>
        <v>m/s,</v>
      </c>
      <c r="W408" s="2" t="str">
        <f t="shared" si="289"/>
        <v xml:space="preserve">     </v>
      </c>
      <c r="X408" s="5" t="str">
        <f t="shared" si="261"/>
        <v>' Speed ';</v>
      </c>
      <c r="Z408" s="3">
        <v>0</v>
      </c>
      <c r="AA408" s="3">
        <v>3</v>
      </c>
      <c r="AB408" s="3">
        <v>2</v>
      </c>
    </row>
    <row r="409" spans="2:28" ht="13.35" customHeight="1" x14ac:dyDescent="0.3">
      <c r="B409" s="205"/>
      <c r="C409" s="32" t="str">
        <f t="shared" si="286"/>
        <v>DfMliaPercObj14Precision</v>
      </c>
      <c r="D409" s="284" t="s">
        <v>2977</v>
      </c>
      <c r="E409" s="7" t="s">
        <v>2979</v>
      </c>
      <c r="F409" s="10" t="s">
        <v>1775</v>
      </c>
      <c r="G409" s="27">
        <v>1</v>
      </c>
      <c r="H409" s="27">
        <v>0</v>
      </c>
      <c r="I409" s="27"/>
      <c r="J409" s="29">
        <v>0</v>
      </c>
      <c r="K409" s="29">
        <v>1</v>
      </c>
      <c r="L409" s="29" t="s">
        <v>1777</v>
      </c>
      <c r="M409" s="2"/>
      <c r="N409" s="10" t="s">
        <v>19</v>
      </c>
      <c r="O409" s="2" t="str">
        <f t="shared" si="257"/>
        <v>'DfMliaPercObj14Precision',</v>
      </c>
      <c r="P409" s="2" t="str">
        <f t="shared" si="287"/>
        <v xml:space="preserve">    </v>
      </c>
      <c r="Q409" s="2" t="str">
        <f t="shared" si="258"/>
        <v>'uint8',</v>
      </c>
      <c r="R409" s="2" t="str">
        <f t="shared" si="274"/>
        <v>0,</v>
      </c>
      <c r="S409" s="2"/>
      <c r="T409" s="2" t="str">
        <f t="shared" si="259"/>
        <v>[0, 1],</v>
      </c>
      <c r="U409" s="2" t="str">
        <f t="shared" si="288"/>
        <v xml:space="preserve">     </v>
      </c>
      <c r="V409" s="13" t="str">
        <f t="shared" si="260"/>
        <v>-,</v>
      </c>
      <c r="W409" s="2" t="str">
        <f t="shared" si="289"/>
        <v xml:space="preserve">       </v>
      </c>
      <c r="X409" s="5" t="str">
        <f t="shared" si="261"/>
        <v>' 0 - Low percision 1 - High percision ';</v>
      </c>
      <c r="Z409" s="3">
        <v>0</v>
      </c>
      <c r="AA409" s="3">
        <v>3</v>
      </c>
      <c r="AB409" s="3">
        <v>2</v>
      </c>
    </row>
    <row r="410" spans="2:28" ht="13.35" customHeight="1" x14ac:dyDescent="0.3">
      <c r="B410" s="205"/>
      <c r="C410" s="32" t="str">
        <f t="shared" si="286"/>
        <v>DfMliaPercObj14LightSts</v>
      </c>
      <c r="D410" s="44" t="s">
        <v>750</v>
      </c>
      <c r="E410" s="7" t="s">
        <v>2980</v>
      </c>
      <c r="F410" s="10" t="s">
        <v>1775</v>
      </c>
      <c r="G410" s="27">
        <v>1</v>
      </c>
      <c r="H410" s="27">
        <v>0</v>
      </c>
      <c r="I410" s="27"/>
      <c r="J410" s="29">
        <v>0</v>
      </c>
      <c r="K410" s="29">
        <v>1</v>
      </c>
      <c r="L410" s="29" t="s">
        <v>1777</v>
      </c>
      <c r="M410" s="2"/>
      <c r="N410" s="10" t="s">
        <v>19</v>
      </c>
      <c r="O410" s="2" t="str">
        <f t="shared" si="257"/>
        <v>'DfMliaPercObj14LightSts',</v>
      </c>
      <c r="P410" s="2" t="str">
        <f t="shared" si="287"/>
        <v xml:space="preserve">     </v>
      </c>
      <c r="Q410" s="2" t="str">
        <f t="shared" si="258"/>
        <v>'uint8',</v>
      </c>
      <c r="R410" s="2" t="str">
        <f t="shared" si="274"/>
        <v>0,</v>
      </c>
      <c r="S410" s="2"/>
      <c r="T410" s="2" t="str">
        <f t="shared" si="259"/>
        <v>[0, 1],</v>
      </c>
      <c r="U410" s="2" t="str">
        <f t="shared" si="288"/>
        <v xml:space="preserve">     </v>
      </c>
      <c r="V410" s="13" t="str">
        <f t="shared" si="260"/>
        <v>-,</v>
      </c>
      <c r="W410" s="2" t="str">
        <f t="shared" si="289"/>
        <v xml:space="preserve">       </v>
      </c>
      <c r="X410" s="5" t="str">
        <f t="shared" si="261"/>
        <v>' 0 - Lights off 1 - Lights on ';</v>
      </c>
      <c r="Z410" s="3">
        <v>0</v>
      </c>
      <c r="AA410" s="3">
        <v>3</v>
      </c>
      <c r="AB410" s="3">
        <v>2</v>
      </c>
    </row>
    <row r="411" spans="2:28" ht="13.35" customHeight="1" thickBot="1" x14ac:dyDescent="0.35">
      <c r="B411" s="205"/>
      <c r="C411" s="33" t="str">
        <f t="shared" si="286"/>
        <v>DfMliaPercObj14Sz</v>
      </c>
      <c r="D411" s="211" t="s">
        <v>1874</v>
      </c>
      <c r="E411" s="7" t="s">
        <v>2981</v>
      </c>
      <c r="F411" s="10" t="s">
        <v>1776</v>
      </c>
      <c r="G411" s="27">
        <v>1</v>
      </c>
      <c r="H411" s="27">
        <v>0</v>
      </c>
      <c r="I411" s="27"/>
      <c r="J411" s="29">
        <v>-50</v>
      </c>
      <c r="K411" s="29">
        <v>50</v>
      </c>
      <c r="L411" s="30" t="s">
        <v>1788</v>
      </c>
      <c r="M411" s="2"/>
      <c r="N411" s="10" t="s">
        <v>19</v>
      </c>
      <c r="O411" s="2" t="str">
        <f t="shared" si="257"/>
        <v>'DfMliaPercObj14Sz',</v>
      </c>
      <c r="P411" s="2" t="str">
        <f t="shared" si="287"/>
        <v xml:space="preserve">           </v>
      </c>
      <c r="Q411" s="2" t="str">
        <f t="shared" si="258"/>
        <v>'single',</v>
      </c>
      <c r="R411" s="2" t="str">
        <f t="shared" si="274"/>
        <v>0,</v>
      </c>
      <c r="S411" s="2"/>
      <c r="T411" s="2" t="str">
        <f t="shared" si="259"/>
        <v>[-50, 50],</v>
      </c>
      <c r="U411" s="2" t="str">
        <f t="shared" si="288"/>
        <v xml:space="preserve">  </v>
      </c>
      <c r="V411" s="13" t="str">
        <f t="shared" si="260"/>
        <v>m,</v>
      </c>
      <c r="W411" s="2" t="str">
        <f t="shared" si="289"/>
        <v xml:space="preserve">       </v>
      </c>
      <c r="X411" s="5" t="str">
        <f t="shared" si="261"/>
        <v>' Difference in the height of the roadway between the detected object and our vehicle (center of the rear axle) ';</v>
      </c>
      <c r="Z411" s="3">
        <v>-8</v>
      </c>
      <c r="AA411" s="3">
        <v>7</v>
      </c>
      <c r="AB411" s="3">
        <v>4</v>
      </c>
    </row>
    <row r="412" spans="2:28" ht="13.35" customHeight="1" x14ac:dyDescent="0.3">
      <c r="B412" s="205"/>
      <c r="C412" s="31" t="str">
        <f t="shared" ref="C412:C420" si="290">"DfMliaPercObj15"&amp;D412</f>
        <v>DfMliaPercObj15Detect</v>
      </c>
      <c r="D412" s="44" t="s">
        <v>751</v>
      </c>
      <c r="E412" s="7" t="s">
        <v>752</v>
      </c>
      <c r="F412" s="10" t="s">
        <v>1775</v>
      </c>
      <c r="G412" s="27">
        <v>1</v>
      </c>
      <c r="H412" s="27">
        <v>0</v>
      </c>
      <c r="I412" s="27"/>
      <c r="J412" s="29">
        <v>0</v>
      </c>
      <c r="K412" s="29">
        <v>1</v>
      </c>
      <c r="L412" s="29" t="s">
        <v>1777</v>
      </c>
      <c r="M412" s="2"/>
      <c r="N412" s="10" t="s">
        <v>19</v>
      </c>
      <c r="O412" s="2" t="str">
        <f t="shared" si="257"/>
        <v>'DfMliaPercObj15Detect',</v>
      </c>
      <c r="P412" s="2" t="str">
        <f t="shared" si="287"/>
        <v xml:space="preserve">       </v>
      </c>
      <c r="Q412" s="2" t="str">
        <f t="shared" si="258"/>
        <v>'uint8',</v>
      </c>
      <c r="R412" s="2" t="str">
        <f t="shared" si="274"/>
        <v>0,</v>
      </c>
      <c r="S412" s="2"/>
      <c r="T412" s="2" t="str">
        <f t="shared" si="259"/>
        <v>[0, 1],</v>
      </c>
      <c r="U412" s="2" t="str">
        <f t="shared" si="288"/>
        <v xml:space="preserve">     </v>
      </c>
      <c r="V412" s="13" t="str">
        <f t="shared" si="260"/>
        <v>-,</v>
      </c>
      <c r="W412" s="2" t="str">
        <f t="shared" si="289"/>
        <v xml:space="preserve">       </v>
      </c>
      <c r="X412" s="5" t="str">
        <f t="shared" si="261"/>
        <v>' Detect flag of object ';</v>
      </c>
      <c r="Z412" s="3">
        <v>0</v>
      </c>
      <c r="AA412" s="3">
        <v>1</v>
      </c>
      <c r="AB412" s="3">
        <v>1</v>
      </c>
    </row>
    <row r="413" spans="2:28" ht="13.35" customHeight="1" x14ac:dyDescent="0.3">
      <c r="B413" s="205"/>
      <c r="C413" s="32" t="str">
        <f t="shared" si="290"/>
        <v>DfMliaPercObj15Sx1</v>
      </c>
      <c r="D413" s="86" t="s">
        <v>1558</v>
      </c>
      <c r="E413" s="7" t="s">
        <v>1562</v>
      </c>
      <c r="F413" s="10" t="s">
        <v>1776</v>
      </c>
      <c r="G413" s="27">
        <v>1</v>
      </c>
      <c r="H413" s="27">
        <v>0</v>
      </c>
      <c r="I413" s="27"/>
      <c r="J413" s="29">
        <v>0</v>
      </c>
      <c r="K413" s="29">
        <v>500</v>
      </c>
      <c r="L413" s="30" t="s">
        <v>1788</v>
      </c>
      <c r="M413" s="2"/>
      <c r="N413" s="10" t="s">
        <v>19</v>
      </c>
      <c r="O413" s="2" t="str">
        <f t="shared" ref="O413:O465" si="291">"'"&amp;C413&amp;"'"&amp;","</f>
        <v>'DfMliaPercObj15Sx1',</v>
      </c>
      <c r="P413" s="2" t="str">
        <f t="shared" si="287"/>
        <v xml:space="preserve">          </v>
      </c>
      <c r="Q413" s="2" t="str">
        <f t="shared" ref="Q413:Q465" si="292">"'"&amp;F413&amp;"',"</f>
        <v>'single',</v>
      </c>
      <c r="R413" s="2" t="str">
        <f t="shared" si="274"/>
        <v>0,</v>
      </c>
      <c r="S413" s="2"/>
      <c r="T413" s="2" t="str">
        <f t="shared" ref="T413:T465" si="293">"["&amp;J413&amp;", "&amp;LEFT(K413,7)&amp;"]"&amp;","</f>
        <v>[0, 500],</v>
      </c>
      <c r="U413" s="2" t="str">
        <f t="shared" si="288"/>
        <v xml:space="preserve">   </v>
      </c>
      <c r="V413" s="13" t="str">
        <f t="shared" ref="V413:V465" si="294">IF(L413="[]","''",(IF(L413="'-'","''",L413)))&amp;","</f>
        <v>m,</v>
      </c>
      <c r="W413" s="2" t="str">
        <f t="shared" si="289"/>
        <v xml:space="preserve">       </v>
      </c>
      <c r="X413" s="5" t="str">
        <f t="shared" ref="X413:X465" si="295">"'"&amp;IF(E413="[]","-"," "&amp;(CLEAN(E413))&amp;" ")&amp;"'"&amp;";"</f>
        <v>' Long Distance to left point of the Object ';</v>
      </c>
      <c r="Z413" s="3">
        <v>0</v>
      </c>
      <c r="AA413" s="3">
        <v>255</v>
      </c>
      <c r="AB413" s="3">
        <v>8</v>
      </c>
    </row>
    <row r="414" spans="2:28" ht="13.35" customHeight="1" x14ac:dyDescent="0.3">
      <c r="B414" s="205"/>
      <c r="C414" s="32" t="str">
        <f t="shared" si="290"/>
        <v>DfMliaPercObj15Sy1</v>
      </c>
      <c r="D414" s="86" t="s">
        <v>1559</v>
      </c>
      <c r="E414" s="7" t="s">
        <v>1563</v>
      </c>
      <c r="F414" s="10" t="s">
        <v>1776</v>
      </c>
      <c r="G414" s="27">
        <v>1</v>
      </c>
      <c r="H414" s="27">
        <v>0</v>
      </c>
      <c r="I414" s="27"/>
      <c r="J414" s="29">
        <v>-290</v>
      </c>
      <c r="K414" s="29">
        <v>290</v>
      </c>
      <c r="L414" s="30" t="s">
        <v>1788</v>
      </c>
      <c r="M414" s="2"/>
      <c r="N414" s="10" t="s">
        <v>19</v>
      </c>
      <c r="O414" s="2" t="str">
        <f t="shared" si="291"/>
        <v>'DfMliaPercObj15Sy1',</v>
      </c>
      <c r="P414" s="2" t="str">
        <f t="shared" si="287"/>
        <v xml:space="preserve">          </v>
      </c>
      <c r="Q414" s="2" t="str">
        <f t="shared" si="292"/>
        <v>'single',</v>
      </c>
      <c r="R414" s="2" t="str">
        <f t="shared" si="274"/>
        <v>0,</v>
      </c>
      <c r="S414" s="2"/>
      <c r="T414" s="2" t="str">
        <f t="shared" si="293"/>
        <v>[-290, 290],</v>
      </c>
      <c r="U414" s="2" t="str">
        <f t="shared" si="288"/>
        <v/>
      </c>
      <c r="V414" s="13" t="str">
        <f t="shared" si="294"/>
        <v>m,</v>
      </c>
      <c r="W414" s="2" t="str">
        <f t="shared" si="289"/>
        <v xml:space="preserve">       </v>
      </c>
      <c r="X414" s="5" t="str">
        <f t="shared" si="295"/>
        <v>' Lat Distande to left point of the Object ';</v>
      </c>
      <c r="Z414" s="3">
        <v>-127</v>
      </c>
      <c r="AA414" s="3">
        <v>127</v>
      </c>
      <c r="AB414" s="3">
        <v>8</v>
      </c>
    </row>
    <row r="415" spans="2:28" ht="13.35" customHeight="1" x14ac:dyDescent="0.3">
      <c r="B415" s="205"/>
      <c r="C415" s="32" t="str">
        <f t="shared" si="290"/>
        <v>DfMliaPercObj15Sx2</v>
      </c>
      <c r="D415" s="86" t="s">
        <v>1560</v>
      </c>
      <c r="E415" s="7" t="s">
        <v>1564</v>
      </c>
      <c r="F415" s="10" t="s">
        <v>1776</v>
      </c>
      <c r="G415" s="27">
        <v>1</v>
      </c>
      <c r="H415" s="27">
        <v>0</v>
      </c>
      <c r="I415" s="27"/>
      <c r="J415" s="29">
        <v>0</v>
      </c>
      <c r="K415" s="29">
        <v>500</v>
      </c>
      <c r="L415" s="30" t="s">
        <v>1788</v>
      </c>
      <c r="M415" s="2"/>
      <c r="N415" s="10" t="s">
        <v>19</v>
      </c>
      <c r="O415" s="2" t="str">
        <f t="shared" si="291"/>
        <v>'DfMliaPercObj15Sx2',</v>
      </c>
      <c r="P415" s="2" t="str">
        <f>REPT(" ", (31-LEN(O415)))</f>
        <v xml:space="preserve">          </v>
      </c>
      <c r="Q415" s="2" t="str">
        <f t="shared" si="292"/>
        <v>'single',</v>
      </c>
      <c r="R415" s="2" t="str">
        <f t="shared" si="274"/>
        <v>0,</v>
      </c>
      <c r="S415" s="2"/>
      <c r="T415" s="2" t="str">
        <f t="shared" si="293"/>
        <v>[0, 500],</v>
      </c>
      <c r="U415" s="2" t="str">
        <f>REPT(" ", (12-LEN(T415)))</f>
        <v xml:space="preserve">   </v>
      </c>
      <c r="V415" s="13" t="str">
        <f t="shared" si="294"/>
        <v>m,</v>
      </c>
      <c r="W415" s="2" t="str">
        <f>REPT(" ", (9-LEN(V415)))</f>
        <v xml:space="preserve">       </v>
      </c>
      <c r="X415" s="5" t="str">
        <f t="shared" si="295"/>
        <v>' Long Distance to right point of the Object ';</v>
      </c>
      <c r="Z415" s="3">
        <v>0</v>
      </c>
      <c r="AA415" s="3">
        <v>255</v>
      </c>
      <c r="AB415" s="3">
        <v>8</v>
      </c>
    </row>
    <row r="416" spans="2:28" ht="13.35" customHeight="1" x14ac:dyDescent="0.3">
      <c r="B416" s="205"/>
      <c r="C416" s="32" t="str">
        <f t="shared" si="290"/>
        <v>DfMliaPercObj15Sy2</v>
      </c>
      <c r="D416" s="86" t="s">
        <v>1561</v>
      </c>
      <c r="E416" s="7" t="s">
        <v>1565</v>
      </c>
      <c r="F416" s="10" t="s">
        <v>1776</v>
      </c>
      <c r="G416" s="27">
        <v>1</v>
      </c>
      <c r="H416" s="27">
        <v>0</v>
      </c>
      <c r="I416" s="27"/>
      <c r="J416" s="29">
        <v>-290</v>
      </c>
      <c r="K416" s="29">
        <v>290</v>
      </c>
      <c r="L416" s="30" t="s">
        <v>1788</v>
      </c>
      <c r="M416" s="2"/>
      <c r="N416" s="10" t="s">
        <v>19</v>
      </c>
      <c r="O416" s="2" t="str">
        <f t="shared" si="291"/>
        <v>'DfMliaPercObj15Sy2',</v>
      </c>
      <c r="P416" s="2" t="str">
        <f t="shared" ref="P416:P423" si="296">REPT(" ", (31-LEN(O416)))</f>
        <v xml:space="preserve">          </v>
      </c>
      <c r="Q416" s="2" t="str">
        <f t="shared" si="292"/>
        <v>'single',</v>
      </c>
      <c r="R416" s="2" t="str">
        <f t="shared" si="274"/>
        <v>0,</v>
      </c>
      <c r="S416" s="2"/>
      <c r="T416" s="2" t="str">
        <f t="shared" si="293"/>
        <v>[-290, 290],</v>
      </c>
      <c r="U416" s="2" t="str">
        <f t="shared" ref="U416:U423" si="297">REPT(" ", (12-LEN(T416)))</f>
        <v/>
      </c>
      <c r="V416" s="13" t="str">
        <f t="shared" si="294"/>
        <v>m,</v>
      </c>
      <c r="W416" s="2" t="str">
        <f t="shared" ref="W416:W423" si="298">REPT(" ", (9-LEN(V416)))</f>
        <v xml:space="preserve">       </v>
      </c>
      <c r="X416" s="5" t="str">
        <f t="shared" si="295"/>
        <v>' Lat Distande to right point of the Object ';</v>
      </c>
      <c r="Z416" s="3">
        <v>-127</v>
      </c>
      <c r="AA416" s="3">
        <v>127</v>
      </c>
      <c r="AB416" s="3">
        <v>8</v>
      </c>
    </row>
    <row r="417" spans="2:28" ht="13.35" customHeight="1" x14ac:dyDescent="0.3">
      <c r="B417" s="205"/>
      <c r="C417" s="32" t="str">
        <f t="shared" si="290"/>
        <v>DfMliaPercObj15Vel</v>
      </c>
      <c r="D417" s="284" t="s">
        <v>2976</v>
      </c>
      <c r="E417" s="7" t="s">
        <v>2978</v>
      </c>
      <c r="F417" s="10" t="s">
        <v>1776</v>
      </c>
      <c r="G417" s="27">
        <v>1</v>
      </c>
      <c r="H417" s="27">
        <v>0</v>
      </c>
      <c r="I417" s="27"/>
      <c r="J417" s="29">
        <v>0</v>
      </c>
      <c r="K417" s="29">
        <v>102</v>
      </c>
      <c r="L417" s="30" t="s">
        <v>2042</v>
      </c>
      <c r="M417" s="2"/>
      <c r="N417" s="10" t="s">
        <v>19</v>
      </c>
      <c r="O417" s="2" t="str">
        <f t="shared" si="291"/>
        <v>'DfMliaPercObj15Vel',</v>
      </c>
      <c r="P417" s="2" t="str">
        <f t="shared" si="296"/>
        <v xml:space="preserve">          </v>
      </c>
      <c r="Q417" s="2" t="str">
        <f t="shared" si="292"/>
        <v>'single',</v>
      </c>
      <c r="R417" s="2" t="str">
        <f t="shared" si="274"/>
        <v>0,</v>
      </c>
      <c r="S417" s="2"/>
      <c r="T417" s="2" t="str">
        <f t="shared" si="293"/>
        <v>[0, 102],</v>
      </c>
      <c r="U417" s="2" t="str">
        <f t="shared" si="297"/>
        <v xml:space="preserve">   </v>
      </c>
      <c r="V417" s="13" t="str">
        <f t="shared" si="294"/>
        <v>m/s,</v>
      </c>
      <c r="W417" s="2" t="str">
        <f t="shared" si="298"/>
        <v xml:space="preserve">     </v>
      </c>
      <c r="X417" s="5" t="str">
        <f t="shared" si="295"/>
        <v>' Speed ';</v>
      </c>
      <c r="Z417" s="3">
        <v>0</v>
      </c>
      <c r="AA417" s="3">
        <v>3</v>
      </c>
      <c r="AB417" s="3">
        <v>2</v>
      </c>
    </row>
    <row r="418" spans="2:28" ht="13.35" customHeight="1" x14ac:dyDescent="0.3">
      <c r="B418" s="205"/>
      <c r="C418" s="32" t="str">
        <f t="shared" si="290"/>
        <v>DfMliaPercObj15Precision</v>
      </c>
      <c r="D418" s="284" t="s">
        <v>2977</v>
      </c>
      <c r="E418" s="7" t="s">
        <v>2979</v>
      </c>
      <c r="F418" s="10" t="s">
        <v>1775</v>
      </c>
      <c r="G418" s="27">
        <v>1</v>
      </c>
      <c r="H418" s="27">
        <v>0</v>
      </c>
      <c r="I418" s="27"/>
      <c r="J418" s="29">
        <v>0</v>
      </c>
      <c r="K418" s="29">
        <v>1</v>
      </c>
      <c r="L418" s="29" t="s">
        <v>1777</v>
      </c>
      <c r="M418" s="2"/>
      <c r="N418" s="10" t="s">
        <v>19</v>
      </c>
      <c r="O418" s="2" t="str">
        <f t="shared" si="291"/>
        <v>'DfMliaPercObj15Precision',</v>
      </c>
      <c r="P418" s="2" t="str">
        <f t="shared" si="296"/>
        <v xml:space="preserve">    </v>
      </c>
      <c r="Q418" s="2" t="str">
        <f t="shared" si="292"/>
        <v>'uint8',</v>
      </c>
      <c r="R418" s="2" t="str">
        <f t="shared" si="274"/>
        <v>0,</v>
      </c>
      <c r="S418" s="2"/>
      <c r="T418" s="2" t="str">
        <f t="shared" si="293"/>
        <v>[0, 1],</v>
      </c>
      <c r="U418" s="2" t="str">
        <f t="shared" si="297"/>
        <v xml:space="preserve">     </v>
      </c>
      <c r="V418" s="13" t="str">
        <f t="shared" si="294"/>
        <v>-,</v>
      </c>
      <c r="W418" s="2" t="str">
        <f t="shared" si="298"/>
        <v xml:space="preserve">       </v>
      </c>
      <c r="X418" s="5" t="str">
        <f t="shared" si="295"/>
        <v>' 0 - Low percision 1 - High percision ';</v>
      </c>
      <c r="Z418" s="3">
        <v>0</v>
      </c>
      <c r="AA418" s="3">
        <v>3</v>
      </c>
      <c r="AB418" s="3">
        <v>2</v>
      </c>
    </row>
    <row r="419" spans="2:28" ht="13.35" customHeight="1" x14ac:dyDescent="0.3">
      <c r="B419" s="205"/>
      <c r="C419" s="32" t="str">
        <f t="shared" si="290"/>
        <v>DfMliaPercObj15LightSts</v>
      </c>
      <c r="D419" s="44" t="s">
        <v>750</v>
      </c>
      <c r="E419" s="7" t="s">
        <v>2980</v>
      </c>
      <c r="F419" s="10" t="s">
        <v>1775</v>
      </c>
      <c r="G419" s="27">
        <v>1</v>
      </c>
      <c r="H419" s="27">
        <v>0</v>
      </c>
      <c r="I419" s="27"/>
      <c r="J419" s="29">
        <v>0</v>
      </c>
      <c r="K419" s="29">
        <v>1</v>
      </c>
      <c r="L419" s="29" t="s">
        <v>1777</v>
      </c>
      <c r="M419" s="2"/>
      <c r="N419" s="10" t="s">
        <v>19</v>
      </c>
      <c r="O419" s="2" t="str">
        <f t="shared" si="291"/>
        <v>'DfMliaPercObj15LightSts',</v>
      </c>
      <c r="P419" s="2" t="str">
        <f t="shared" si="296"/>
        <v xml:space="preserve">     </v>
      </c>
      <c r="Q419" s="2" t="str">
        <f t="shared" si="292"/>
        <v>'uint8',</v>
      </c>
      <c r="R419" s="2" t="str">
        <f t="shared" si="274"/>
        <v>0,</v>
      </c>
      <c r="S419" s="2"/>
      <c r="T419" s="2" t="str">
        <f t="shared" si="293"/>
        <v>[0, 1],</v>
      </c>
      <c r="U419" s="2" t="str">
        <f t="shared" si="297"/>
        <v xml:space="preserve">     </v>
      </c>
      <c r="V419" s="13" t="str">
        <f t="shared" si="294"/>
        <v>-,</v>
      </c>
      <c r="W419" s="2" t="str">
        <f t="shared" si="298"/>
        <v xml:space="preserve">       </v>
      </c>
      <c r="X419" s="5" t="str">
        <f t="shared" si="295"/>
        <v>' 0 - Lights off 1 - Lights on ';</v>
      </c>
      <c r="Z419" s="3">
        <v>0</v>
      </c>
      <c r="AA419" s="3">
        <v>3</v>
      </c>
      <c r="AB419" s="3">
        <v>2</v>
      </c>
    </row>
    <row r="420" spans="2:28" ht="13.35" customHeight="1" thickBot="1" x14ac:dyDescent="0.35">
      <c r="B420" s="205"/>
      <c r="C420" s="33" t="str">
        <f t="shared" si="290"/>
        <v>DfMliaPercObj15Sz</v>
      </c>
      <c r="D420" s="211" t="s">
        <v>1874</v>
      </c>
      <c r="E420" s="7" t="s">
        <v>2981</v>
      </c>
      <c r="F420" s="10" t="s">
        <v>1776</v>
      </c>
      <c r="G420" s="27">
        <v>1</v>
      </c>
      <c r="H420" s="27">
        <v>0</v>
      </c>
      <c r="I420" s="27"/>
      <c r="J420" s="29">
        <v>-50</v>
      </c>
      <c r="K420" s="29">
        <v>50</v>
      </c>
      <c r="L420" s="30" t="s">
        <v>1788</v>
      </c>
      <c r="M420" s="2"/>
      <c r="N420" s="10" t="s">
        <v>19</v>
      </c>
      <c r="O420" s="2" t="str">
        <f t="shared" si="291"/>
        <v>'DfMliaPercObj15Sz',</v>
      </c>
      <c r="P420" s="2" t="str">
        <f t="shared" si="296"/>
        <v xml:space="preserve">           </v>
      </c>
      <c r="Q420" s="2" t="str">
        <f t="shared" si="292"/>
        <v>'single',</v>
      </c>
      <c r="R420" s="2" t="str">
        <f t="shared" si="274"/>
        <v>0,</v>
      </c>
      <c r="S420" s="2"/>
      <c r="T420" s="2" t="str">
        <f t="shared" si="293"/>
        <v>[-50, 50],</v>
      </c>
      <c r="U420" s="2" t="str">
        <f t="shared" si="297"/>
        <v xml:space="preserve">  </v>
      </c>
      <c r="V420" s="13" t="str">
        <f t="shared" si="294"/>
        <v>m,</v>
      </c>
      <c r="W420" s="2" t="str">
        <f t="shared" si="298"/>
        <v xml:space="preserve">       </v>
      </c>
      <c r="X420" s="5" t="str">
        <f t="shared" si="295"/>
        <v>' Difference in the height of the roadway between the detected object and our vehicle (center of the rear axle) ';</v>
      </c>
      <c r="Z420" s="3">
        <v>-8</v>
      </c>
      <c r="AA420" s="3">
        <v>7</v>
      </c>
      <c r="AB420" s="3">
        <v>4</v>
      </c>
    </row>
    <row r="421" spans="2:28" ht="13.35" customHeight="1" x14ac:dyDescent="0.3">
      <c r="B421" s="205"/>
      <c r="C421" s="31" t="str">
        <f t="shared" ref="C421:C429" si="299">"DfMliaPercObj16"&amp;D421</f>
        <v>DfMliaPercObj16Detect</v>
      </c>
      <c r="D421" s="44" t="s">
        <v>751</v>
      </c>
      <c r="E421" s="7" t="s">
        <v>752</v>
      </c>
      <c r="F421" s="10" t="s">
        <v>1775</v>
      </c>
      <c r="G421" s="27">
        <v>1</v>
      </c>
      <c r="H421" s="27">
        <v>0</v>
      </c>
      <c r="I421" s="27"/>
      <c r="J421" s="29">
        <v>0</v>
      </c>
      <c r="K421" s="29">
        <v>1</v>
      </c>
      <c r="L421" s="29" t="s">
        <v>1777</v>
      </c>
      <c r="M421" s="2"/>
      <c r="N421" s="10" t="s">
        <v>19</v>
      </c>
      <c r="O421" s="2" t="str">
        <f t="shared" si="291"/>
        <v>'DfMliaPercObj16Detect',</v>
      </c>
      <c r="P421" s="2" t="str">
        <f t="shared" si="296"/>
        <v xml:space="preserve">       </v>
      </c>
      <c r="Q421" s="2" t="str">
        <f t="shared" si="292"/>
        <v>'uint8',</v>
      </c>
      <c r="R421" s="2" t="str">
        <f t="shared" si="274"/>
        <v>0,</v>
      </c>
      <c r="S421" s="2"/>
      <c r="T421" s="2" t="str">
        <f t="shared" si="293"/>
        <v>[0, 1],</v>
      </c>
      <c r="U421" s="2" t="str">
        <f t="shared" si="297"/>
        <v xml:space="preserve">     </v>
      </c>
      <c r="V421" s="13" t="str">
        <f t="shared" si="294"/>
        <v>-,</v>
      </c>
      <c r="W421" s="2" t="str">
        <f t="shared" si="298"/>
        <v xml:space="preserve">       </v>
      </c>
      <c r="X421" s="5" t="str">
        <f t="shared" si="295"/>
        <v>' Detect flag of object ';</v>
      </c>
      <c r="Z421" s="3">
        <v>0</v>
      </c>
      <c r="AA421" s="3">
        <v>1</v>
      </c>
      <c r="AB421" s="3">
        <v>1</v>
      </c>
    </row>
    <row r="422" spans="2:28" ht="13.35" customHeight="1" x14ac:dyDescent="0.3">
      <c r="B422" s="205"/>
      <c r="C422" s="32" t="str">
        <f t="shared" si="299"/>
        <v>DfMliaPercObj16Sx1</v>
      </c>
      <c r="D422" s="86" t="s">
        <v>1558</v>
      </c>
      <c r="E422" s="7" t="s">
        <v>1562</v>
      </c>
      <c r="F422" s="10" t="s">
        <v>1776</v>
      </c>
      <c r="G422" s="27">
        <v>1</v>
      </c>
      <c r="H422" s="27">
        <v>0</v>
      </c>
      <c r="I422" s="27"/>
      <c r="J422" s="29">
        <v>0</v>
      </c>
      <c r="K422" s="29">
        <v>500</v>
      </c>
      <c r="L422" s="30" t="s">
        <v>1788</v>
      </c>
      <c r="M422" s="2"/>
      <c r="N422" s="10" t="s">
        <v>19</v>
      </c>
      <c r="O422" s="2" t="str">
        <f t="shared" si="291"/>
        <v>'DfMliaPercObj16Sx1',</v>
      </c>
      <c r="P422" s="2" t="str">
        <f t="shared" si="296"/>
        <v xml:space="preserve">          </v>
      </c>
      <c r="Q422" s="2" t="str">
        <f t="shared" si="292"/>
        <v>'single',</v>
      </c>
      <c r="R422" s="2" t="str">
        <f t="shared" si="274"/>
        <v>0,</v>
      </c>
      <c r="S422" s="2"/>
      <c r="T422" s="2" t="str">
        <f t="shared" si="293"/>
        <v>[0, 500],</v>
      </c>
      <c r="U422" s="2" t="str">
        <f t="shared" si="297"/>
        <v xml:space="preserve">   </v>
      </c>
      <c r="V422" s="13" t="str">
        <f t="shared" si="294"/>
        <v>m,</v>
      </c>
      <c r="W422" s="2" t="str">
        <f t="shared" si="298"/>
        <v xml:space="preserve">       </v>
      </c>
      <c r="X422" s="5" t="str">
        <f t="shared" si="295"/>
        <v>' Long Distance to left point of the Object ';</v>
      </c>
      <c r="Z422" s="3">
        <v>0</v>
      </c>
      <c r="AA422" s="3">
        <v>255</v>
      </c>
      <c r="AB422" s="3">
        <v>8</v>
      </c>
    </row>
    <row r="423" spans="2:28" ht="13.35" customHeight="1" x14ac:dyDescent="0.3">
      <c r="B423" s="205"/>
      <c r="C423" s="32" t="str">
        <f t="shared" si="299"/>
        <v>DfMliaPercObj16Sy1</v>
      </c>
      <c r="D423" s="86" t="s">
        <v>1559</v>
      </c>
      <c r="E423" s="7" t="s">
        <v>1563</v>
      </c>
      <c r="F423" s="10" t="s">
        <v>1776</v>
      </c>
      <c r="G423" s="27">
        <v>1</v>
      </c>
      <c r="H423" s="27">
        <v>0</v>
      </c>
      <c r="I423" s="27"/>
      <c r="J423" s="29">
        <v>-290</v>
      </c>
      <c r="K423" s="29">
        <v>290</v>
      </c>
      <c r="L423" s="30" t="s">
        <v>1788</v>
      </c>
      <c r="M423" s="2"/>
      <c r="N423" s="10" t="s">
        <v>19</v>
      </c>
      <c r="O423" s="2" t="str">
        <f t="shared" si="291"/>
        <v>'DfMliaPercObj16Sy1',</v>
      </c>
      <c r="P423" s="2" t="str">
        <f t="shared" si="296"/>
        <v xml:space="preserve">          </v>
      </c>
      <c r="Q423" s="2" t="str">
        <f t="shared" si="292"/>
        <v>'single',</v>
      </c>
      <c r="R423" s="2" t="str">
        <f t="shared" si="274"/>
        <v>0,</v>
      </c>
      <c r="S423" s="2"/>
      <c r="T423" s="2" t="str">
        <f t="shared" si="293"/>
        <v>[-290, 290],</v>
      </c>
      <c r="U423" s="2" t="str">
        <f t="shared" si="297"/>
        <v/>
      </c>
      <c r="V423" s="13" t="str">
        <f t="shared" si="294"/>
        <v>m,</v>
      </c>
      <c r="W423" s="2" t="str">
        <f t="shared" si="298"/>
        <v xml:space="preserve">       </v>
      </c>
      <c r="X423" s="5" t="str">
        <f t="shared" si="295"/>
        <v>' Lat Distande to left point of the Object ';</v>
      </c>
      <c r="Z423" s="3">
        <v>-127</v>
      </c>
      <c r="AA423" s="3">
        <v>127</v>
      </c>
      <c r="AB423" s="3">
        <v>8</v>
      </c>
    </row>
    <row r="424" spans="2:28" ht="13.35" customHeight="1" x14ac:dyDescent="0.3">
      <c r="B424" s="205"/>
      <c r="C424" s="32" t="str">
        <f t="shared" si="299"/>
        <v>DfMliaPercObj16Sx2</v>
      </c>
      <c r="D424" s="86" t="s">
        <v>1560</v>
      </c>
      <c r="E424" s="7" t="s">
        <v>1564</v>
      </c>
      <c r="F424" s="10" t="s">
        <v>1776</v>
      </c>
      <c r="G424" s="27">
        <v>1</v>
      </c>
      <c r="H424" s="27">
        <v>0</v>
      </c>
      <c r="I424" s="27"/>
      <c r="J424" s="29">
        <v>0</v>
      </c>
      <c r="K424" s="29">
        <v>500</v>
      </c>
      <c r="L424" s="30" t="s">
        <v>1788</v>
      </c>
      <c r="M424" s="2"/>
      <c r="N424" s="10" t="s">
        <v>19</v>
      </c>
      <c r="O424" s="2" t="str">
        <f t="shared" si="291"/>
        <v>'DfMliaPercObj16Sx2',</v>
      </c>
      <c r="P424" s="2" t="str">
        <f>REPT(" ", (31-LEN(O424)))</f>
        <v xml:space="preserve">          </v>
      </c>
      <c r="Q424" s="2" t="str">
        <f t="shared" si="292"/>
        <v>'single',</v>
      </c>
      <c r="R424" s="2" t="str">
        <f t="shared" si="274"/>
        <v>0,</v>
      </c>
      <c r="S424" s="2"/>
      <c r="T424" s="2" t="str">
        <f t="shared" si="293"/>
        <v>[0, 500],</v>
      </c>
      <c r="U424" s="2" t="str">
        <f>REPT(" ", (12-LEN(T424)))</f>
        <v xml:space="preserve">   </v>
      </c>
      <c r="V424" s="13" t="str">
        <f t="shared" si="294"/>
        <v>m,</v>
      </c>
      <c r="W424" s="2" t="str">
        <f>REPT(" ", (9-LEN(V424)))</f>
        <v xml:space="preserve">       </v>
      </c>
      <c r="X424" s="5" t="str">
        <f t="shared" si="295"/>
        <v>' Long Distance to right point of the Object ';</v>
      </c>
      <c r="Z424" s="3">
        <v>0</v>
      </c>
      <c r="AA424" s="3">
        <v>255</v>
      </c>
      <c r="AB424" s="3">
        <v>8</v>
      </c>
    </row>
    <row r="425" spans="2:28" ht="13.35" customHeight="1" x14ac:dyDescent="0.3">
      <c r="B425" s="205"/>
      <c r="C425" s="32" t="str">
        <f t="shared" si="299"/>
        <v>DfMliaPercObj16Sy2</v>
      </c>
      <c r="D425" s="86" t="s">
        <v>1561</v>
      </c>
      <c r="E425" s="7" t="s">
        <v>1565</v>
      </c>
      <c r="F425" s="10" t="s">
        <v>1776</v>
      </c>
      <c r="G425" s="27">
        <v>1</v>
      </c>
      <c r="H425" s="27">
        <v>0</v>
      </c>
      <c r="I425" s="27"/>
      <c r="J425" s="29">
        <v>-290</v>
      </c>
      <c r="K425" s="29">
        <v>290</v>
      </c>
      <c r="L425" s="30" t="s">
        <v>1788</v>
      </c>
      <c r="M425" s="2"/>
      <c r="N425" s="10" t="s">
        <v>19</v>
      </c>
      <c r="O425" s="2" t="str">
        <f t="shared" si="291"/>
        <v>'DfMliaPercObj16Sy2',</v>
      </c>
      <c r="P425" s="2" t="str">
        <f t="shared" ref="P425:P432" si="300">REPT(" ", (31-LEN(O425)))</f>
        <v xml:space="preserve">          </v>
      </c>
      <c r="Q425" s="2" t="str">
        <f t="shared" si="292"/>
        <v>'single',</v>
      </c>
      <c r="R425" s="2" t="str">
        <f t="shared" si="274"/>
        <v>0,</v>
      </c>
      <c r="S425" s="2"/>
      <c r="T425" s="2" t="str">
        <f t="shared" si="293"/>
        <v>[-290, 290],</v>
      </c>
      <c r="U425" s="2" t="str">
        <f t="shared" ref="U425:U432" si="301">REPT(" ", (12-LEN(T425)))</f>
        <v/>
      </c>
      <c r="V425" s="13" t="str">
        <f t="shared" si="294"/>
        <v>m,</v>
      </c>
      <c r="W425" s="2" t="str">
        <f t="shared" ref="W425:W432" si="302">REPT(" ", (9-LEN(V425)))</f>
        <v xml:space="preserve">       </v>
      </c>
      <c r="X425" s="5" t="str">
        <f t="shared" si="295"/>
        <v>' Lat Distande to right point of the Object ';</v>
      </c>
      <c r="Z425" s="3">
        <v>-127</v>
      </c>
      <c r="AA425" s="3">
        <v>127</v>
      </c>
      <c r="AB425" s="3">
        <v>8</v>
      </c>
    </row>
    <row r="426" spans="2:28" ht="13.35" customHeight="1" x14ac:dyDescent="0.3">
      <c r="B426" s="205"/>
      <c r="C426" s="32" t="str">
        <f t="shared" si="299"/>
        <v>DfMliaPercObj16Vel</v>
      </c>
      <c r="D426" s="284" t="s">
        <v>2976</v>
      </c>
      <c r="E426" s="7" t="s">
        <v>2978</v>
      </c>
      <c r="F426" s="10" t="s">
        <v>1776</v>
      </c>
      <c r="G426" s="27">
        <v>1</v>
      </c>
      <c r="H426" s="27">
        <v>0</v>
      </c>
      <c r="I426" s="27"/>
      <c r="J426" s="29">
        <v>0</v>
      </c>
      <c r="K426" s="29">
        <v>102</v>
      </c>
      <c r="L426" s="30" t="s">
        <v>2042</v>
      </c>
      <c r="M426" s="2"/>
      <c r="N426" s="10" t="s">
        <v>19</v>
      </c>
      <c r="O426" s="2" t="str">
        <f t="shared" si="291"/>
        <v>'DfMliaPercObj16Vel',</v>
      </c>
      <c r="P426" s="2" t="str">
        <f t="shared" si="300"/>
        <v xml:space="preserve">          </v>
      </c>
      <c r="Q426" s="2" t="str">
        <f t="shared" si="292"/>
        <v>'single',</v>
      </c>
      <c r="R426" s="2" t="str">
        <f t="shared" si="274"/>
        <v>0,</v>
      </c>
      <c r="S426" s="2"/>
      <c r="T426" s="2" t="str">
        <f t="shared" si="293"/>
        <v>[0, 102],</v>
      </c>
      <c r="U426" s="2" t="str">
        <f t="shared" si="301"/>
        <v xml:space="preserve">   </v>
      </c>
      <c r="V426" s="13" t="str">
        <f t="shared" si="294"/>
        <v>m/s,</v>
      </c>
      <c r="W426" s="2" t="str">
        <f t="shared" si="302"/>
        <v xml:space="preserve">     </v>
      </c>
      <c r="X426" s="5" t="str">
        <f t="shared" si="295"/>
        <v>' Speed ';</v>
      </c>
      <c r="Z426" s="3">
        <v>0</v>
      </c>
      <c r="AA426" s="3">
        <v>3</v>
      </c>
      <c r="AB426" s="3">
        <v>2</v>
      </c>
    </row>
    <row r="427" spans="2:28" ht="13.35" customHeight="1" x14ac:dyDescent="0.3">
      <c r="B427" s="205"/>
      <c r="C427" s="32" t="str">
        <f t="shared" si="299"/>
        <v>DfMliaPercObj16Precision</v>
      </c>
      <c r="D427" s="284" t="s">
        <v>2977</v>
      </c>
      <c r="E427" s="7" t="s">
        <v>2979</v>
      </c>
      <c r="F427" s="10" t="s">
        <v>1775</v>
      </c>
      <c r="G427" s="27">
        <v>1</v>
      </c>
      <c r="H427" s="27">
        <v>0</v>
      </c>
      <c r="I427" s="27"/>
      <c r="J427" s="29">
        <v>0</v>
      </c>
      <c r="K427" s="29">
        <v>1</v>
      </c>
      <c r="L427" s="29" t="s">
        <v>1777</v>
      </c>
      <c r="M427" s="2"/>
      <c r="N427" s="10" t="s">
        <v>19</v>
      </c>
      <c r="O427" s="2" t="str">
        <f t="shared" si="291"/>
        <v>'DfMliaPercObj16Precision',</v>
      </c>
      <c r="P427" s="2" t="str">
        <f t="shared" si="300"/>
        <v xml:space="preserve">    </v>
      </c>
      <c r="Q427" s="2" t="str">
        <f t="shared" si="292"/>
        <v>'uint8',</v>
      </c>
      <c r="R427" s="2" t="str">
        <f t="shared" si="274"/>
        <v>0,</v>
      </c>
      <c r="S427" s="2"/>
      <c r="T427" s="2" t="str">
        <f t="shared" si="293"/>
        <v>[0, 1],</v>
      </c>
      <c r="U427" s="2" t="str">
        <f t="shared" si="301"/>
        <v xml:space="preserve">     </v>
      </c>
      <c r="V427" s="13" t="str">
        <f t="shared" si="294"/>
        <v>-,</v>
      </c>
      <c r="W427" s="2" t="str">
        <f t="shared" si="302"/>
        <v xml:space="preserve">       </v>
      </c>
      <c r="X427" s="5" t="str">
        <f t="shared" si="295"/>
        <v>' 0 - Low percision 1 - High percision ';</v>
      </c>
      <c r="Z427" s="3">
        <v>0</v>
      </c>
      <c r="AA427" s="3">
        <v>3</v>
      </c>
      <c r="AB427" s="3">
        <v>2</v>
      </c>
    </row>
    <row r="428" spans="2:28" ht="13.35" customHeight="1" x14ac:dyDescent="0.3">
      <c r="B428" s="205"/>
      <c r="C428" s="32" t="str">
        <f t="shared" si="299"/>
        <v>DfMliaPercObj16LightSts</v>
      </c>
      <c r="D428" s="44" t="s">
        <v>750</v>
      </c>
      <c r="E428" s="7" t="s">
        <v>2980</v>
      </c>
      <c r="F428" s="10" t="s">
        <v>1775</v>
      </c>
      <c r="G428" s="27">
        <v>1</v>
      </c>
      <c r="H428" s="27">
        <v>0</v>
      </c>
      <c r="I428" s="27"/>
      <c r="J428" s="29">
        <v>0</v>
      </c>
      <c r="K428" s="29">
        <v>1</v>
      </c>
      <c r="L428" s="29" t="s">
        <v>1777</v>
      </c>
      <c r="M428" s="2"/>
      <c r="N428" s="10" t="s">
        <v>19</v>
      </c>
      <c r="O428" s="2" t="str">
        <f t="shared" si="291"/>
        <v>'DfMliaPercObj16LightSts',</v>
      </c>
      <c r="P428" s="2" t="str">
        <f t="shared" si="300"/>
        <v xml:space="preserve">     </v>
      </c>
      <c r="Q428" s="2" t="str">
        <f t="shared" si="292"/>
        <v>'uint8',</v>
      </c>
      <c r="R428" s="2" t="str">
        <f t="shared" si="274"/>
        <v>0,</v>
      </c>
      <c r="S428" s="2"/>
      <c r="T428" s="2" t="str">
        <f t="shared" si="293"/>
        <v>[0, 1],</v>
      </c>
      <c r="U428" s="2" t="str">
        <f t="shared" si="301"/>
        <v xml:space="preserve">     </v>
      </c>
      <c r="V428" s="13" t="str">
        <f t="shared" si="294"/>
        <v>-,</v>
      </c>
      <c r="W428" s="2" t="str">
        <f t="shared" si="302"/>
        <v xml:space="preserve">       </v>
      </c>
      <c r="X428" s="5" t="str">
        <f t="shared" si="295"/>
        <v>' 0 - Lights off 1 - Lights on ';</v>
      </c>
      <c r="Z428" s="3">
        <v>0</v>
      </c>
      <c r="AA428" s="3">
        <v>3</v>
      </c>
      <c r="AB428" s="3">
        <v>2</v>
      </c>
    </row>
    <row r="429" spans="2:28" ht="13.35" customHeight="1" thickBot="1" x14ac:dyDescent="0.35">
      <c r="B429" s="205"/>
      <c r="C429" s="33" t="str">
        <f t="shared" si="299"/>
        <v>DfMliaPercObj16Sz</v>
      </c>
      <c r="D429" s="211" t="s">
        <v>1874</v>
      </c>
      <c r="E429" s="7" t="s">
        <v>2981</v>
      </c>
      <c r="F429" s="10" t="s">
        <v>1776</v>
      </c>
      <c r="G429" s="27">
        <v>1</v>
      </c>
      <c r="H429" s="27">
        <v>0</v>
      </c>
      <c r="I429" s="27"/>
      <c r="J429" s="29">
        <v>-50</v>
      </c>
      <c r="K429" s="29">
        <v>50</v>
      </c>
      <c r="L429" s="30" t="s">
        <v>1788</v>
      </c>
      <c r="M429" s="2"/>
      <c r="N429" s="10" t="s">
        <v>19</v>
      </c>
      <c r="O429" s="2" t="str">
        <f t="shared" si="291"/>
        <v>'DfMliaPercObj16Sz',</v>
      </c>
      <c r="P429" s="2" t="str">
        <f t="shared" si="300"/>
        <v xml:space="preserve">           </v>
      </c>
      <c r="Q429" s="2" t="str">
        <f t="shared" si="292"/>
        <v>'single',</v>
      </c>
      <c r="R429" s="2" t="str">
        <f t="shared" si="274"/>
        <v>0,</v>
      </c>
      <c r="S429" s="2"/>
      <c r="T429" s="2" t="str">
        <f t="shared" si="293"/>
        <v>[-50, 50],</v>
      </c>
      <c r="U429" s="2" t="str">
        <f t="shared" si="301"/>
        <v xml:space="preserve">  </v>
      </c>
      <c r="V429" s="13" t="str">
        <f t="shared" si="294"/>
        <v>m,</v>
      </c>
      <c r="W429" s="2" t="str">
        <f t="shared" si="302"/>
        <v xml:space="preserve">       </v>
      </c>
      <c r="X429" s="5" t="str">
        <f t="shared" si="295"/>
        <v>' Difference in the height of the roadway between the detected object and our vehicle (center of the rear axle) ';</v>
      </c>
      <c r="Z429" s="3">
        <v>-8</v>
      </c>
      <c r="AA429" s="3">
        <v>7</v>
      </c>
      <c r="AB429" s="3">
        <v>4</v>
      </c>
    </row>
    <row r="430" spans="2:28" ht="13.35" customHeight="1" x14ac:dyDescent="0.3">
      <c r="B430" s="205"/>
      <c r="C430" s="31" t="str">
        <f t="shared" ref="C430:C438" si="303">"DfMliaPercObj17"&amp;D430</f>
        <v>DfMliaPercObj17Detect</v>
      </c>
      <c r="D430" s="44" t="s">
        <v>751</v>
      </c>
      <c r="E430" s="7" t="s">
        <v>752</v>
      </c>
      <c r="F430" s="10" t="s">
        <v>1775</v>
      </c>
      <c r="G430" s="27">
        <v>1</v>
      </c>
      <c r="H430" s="27">
        <v>0</v>
      </c>
      <c r="I430" s="27"/>
      <c r="J430" s="29">
        <v>0</v>
      </c>
      <c r="K430" s="29">
        <v>1</v>
      </c>
      <c r="L430" s="29" t="s">
        <v>1777</v>
      </c>
      <c r="M430" s="2"/>
      <c r="N430" s="10" t="s">
        <v>19</v>
      </c>
      <c r="O430" s="2" t="str">
        <f t="shared" si="291"/>
        <v>'DfMliaPercObj17Detect',</v>
      </c>
      <c r="P430" s="2" t="str">
        <f t="shared" si="300"/>
        <v xml:space="preserve">       </v>
      </c>
      <c r="Q430" s="2" t="str">
        <f t="shared" si="292"/>
        <v>'uint8',</v>
      </c>
      <c r="R430" s="2" t="str">
        <f t="shared" si="274"/>
        <v>0,</v>
      </c>
      <c r="S430" s="2"/>
      <c r="T430" s="2" t="str">
        <f t="shared" si="293"/>
        <v>[0, 1],</v>
      </c>
      <c r="U430" s="2" t="str">
        <f t="shared" si="301"/>
        <v xml:space="preserve">     </v>
      </c>
      <c r="V430" s="13" t="str">
        <f t="shared" si="294"/>
        <v>-,</v>
      </c>
      <c r="W430" s="2" t="str">
        <f t="shared" si="302"/>
        <v xml:space="preserve">       </v>
      </c>
      <c r="X430" s="5" t="str">
        <f t="shared" si="295"/>
        <v>' Detect flag of object ';</v>
      </c>
      <c r="Z430" s="3">
        <v>0</v>
      </c>
      <c r="AA430" s="3">
        <v>1</v>
      </c>
      <c r="AB430" s="3">
        <v>1</v>
      </c>
    </row>
    <row r="431" spans="2:28" ht="13.35" customHeight="1" x14ac:dyDescent="0.3">
      <c r="B431" s="205"/>
      <c r="C431" s="32" t="str">
        <f t="shared" si="303"/>
        <v>DfMliaPercObj17Sx1</v>
      </c>
      <c r="D431" s="86" t="s">
        <v>1558</v>
      </c>
      <c r="E431" s="7" t="s">
        <v>1562</v>
      </c>
      <c r="F431" s="10" t="s">
        <v>1776</v>
      </c>
      <c r="G431" s="27">
        <v>1</v>
      </c>
      <c r="H431" s="27">
        <v>0</v>
      </c>
      <c r="I431" s="27"/>
      <c r="J431" s="29">
        <v>0</v>
      </c>
      <c r="K431" s="29">
        <v>500</v>
      </c>
      <c r="L431" s="30" t="s">
        <v>1788</v>
      </c>
      <c r="M431" s="2"/>
      <c r="N431" s="10" t="s">
        <v>19</v>
      </c>
      <c r="O431" s="2" t="str">
        <f t="shared" si="291"/>
        <v>'DfMliaPercObj17Sx1',</v>
      </c>
      <c r="P431" s="2" t="str">
        <f t="shared" si="300"/>
        <v xml:space="preserve">          </v>
      </c>
      <c r="Q431" s="2" t="str">
        <f t="shared" si="292"/>
        <v>'single',</v>
      </c>
      <c r="R431" s="2" t="str">
        <f t="shared" si="274"/>
        <v>0,</v>
      </c>
      <c r="S431" s="2"/>
      <c r="T431" s="2" t="str">
        <f t="shared" si="293"/>
        <v>[0, 500],</v>
      </c>
      <c r="U431" s="2" t="str">
        <f t="shared" si="301"/>
        <v xml:space="preserve">   </v>
      </c>
      <c r="V431" s="13" t="str">
        <f t="shared" si="294"/>
        <v>m,</v>
      </c>
      <c r="W431" s="2" t="str">
        <f t="shared" si="302"/>
        <v xml:space="preserve">       </v>
      </c>
      <c r="X431" s="5" t="str">
        <f t="shared" si="295"/>
        <v>' Long Distance to left point of the Object ';</v>
      </c>
      <c r="Z431" s="3">
        <v>0</v>
      </c>
      <c r="AA431" s="3">
        <v>255</v>
      </c>
      <c r="AB431" s="3">
        <v>8</v>
      </c>
    </row>
    <row r="432" spans="2:28" ht="13.35" customHeight="1" x14ac:dyDescent="0.3">
      <c r="B432" s="205"/>
      <c r="C432" s="32" t="str">
        <f t="shared" si="303"/>
        <v>DfMliaPercObj17Sy1</v>
      </c>
      <c r="D432" s="86" t="s">
        <v>1559</v>
      </c>
      <c r="E432" s="7" t="s">
        <v>1563</v>
      </c>
      <c r="F432" s="10" t="s">
        <v>1776</v>
      </c>
      <c r="G432" s="27">
        <v>1</v>
      </c>
      <c r="H432" s="27">
        <v>0</v>
      </c>
      <c r="I432" s="27"/>
      <c r="J432" s="29">
        <v>-290</v>
      </c>
      <c r="K432" s="29">
        <v>290</v>
      </c>
      <c r="L432" s="30" t="s">
        <v>1788</v>
      </c>
      <c r="M432" s="2"/>
      <c r="N432" s="10" t="s">
        <v>19</v>
      </c>
      <c r="O432" s="2" t="str">
        <f t="shared" si="291"/>
        <v>'DfMliaPercObj17Sy1',</v>
      </c>
      <c r="P432" s="2" t="str">
        <f t="shared" si="300"/>
        <v xml:space="preserve">          </v>
      </c>
      <c r="Q432" s="2" t="str">
        <f t="shared" si="292"/>
        <v>'single',</v>
      </c>
      <c r="R432" s="2" t="str">
        <f t="shared" si="274"/>
        <v>0,</v>
      </c>
      <c r="S432" s="2"/>
      <c r="T432" s="2" t="str">
        <f t="shared" si="293"/>
        <v>[-290, 290],</v>
      </c>
      <c r="U432" s="2" t="str">
        <f t="shared" si="301"/>
        <v/>
      </c>
      <c r="V432" s="13" t="str">
        <f t="shared" si="294"/>
        <v>m,</v>
      </c>
      <c r="W432" s="2" t="str">
        <f t="shared" si="302"/>
        <v xml:space="preserve">       </v>
      </c>
      <c r="X432" s="5" t="str">
        <f t="shared" si="295"/>
        <v>' Lat Distande to left point of the Object ';</v>
      </c>
      <c r="Z432" s="3">
        <v>-127</v>
      </c>
      <c r="AA432" s="3">
        <v>127</v>
      </c>
      <c r="AB432" s="3">
        <v>8</v>
      </c>
    </row>
    <row r="433" spans="2:28" ht="13.35" customHeight="1" x14ac:dyDescent="0.3">
      <c r="B433" s="205"/>
      <c r="C433" s="32" t="str">
        <f t="shared" si="303"/>
        <v>DfMliaPercObj17Sx2</v>
      </c>
      <c r="D433" s="86" t="s">
        <v>1560</v>
      </c>
      <c r="E433" s="7" t="s">
        <v>1564</v>
      </c>
      <c r="F433" s="10" t="s">
        <v>1776</v>
      </c>
      <c r="G433" s="27">
        <v>1</v>
      </c>
      <c r="H433" s="27">
        <v>0</v>
      </c>
      <c r="I433" s="27"/>
      <c r="J433" s="29">
        <v>0</v>
      </c>
      <c r="K433" s="29">
        <v>500</v>
      </c>
      <c r="L433" s="30" t="s">
        <v>1788</v>
      </c>
      <c r="M433" s="2"/>
      <c r="N433" s="10" t="s">
        <v>19</v>
      </c>
      <c r="O433" s="2" t="str">
        <f t="shared" si="291"/>
        <v>'DfMliaPercObj17Sx2',</v>
      </c>
      <c r="P433" s="2" t="str">
        <f>REPT(" ", (31-LEN(O433)))</f>
        <v xml:space="preserve">          </v>
      </c>
      <c r="Q433" s="2" t="str">
        <f t="shared" si="292"/>
        <v>'single',</v>
      </c>
      <c r="R433" s="2" t="str">
        <f t="shared" si="274"/>
        <v>0,</v>
      </c>
      <c r="S433" s="2"/>
      <c r="T433" s="2" t="str">
        <f t="shared" si="293"/>
        <v>[0, 500],</v>
      </c>
      <c r="U433" s="2" t="str">
        <f>REPT(" ", (12-LEN(T433)))</f>
        <v xml:space="preserve">   </v>
      </c>
      <c r="V433" s="13" t="str">
        <f t="shared" si="294"/>
        <v>m,</v>
      </c>
      <c r="W433" s="2" t="str">
        <f>REPT(" ", (9-LEN(V433)))</f>
        <v xml:space="preserve">       </v>
      </c>
      <c r="X433" s="5" t="str">
        <f t="shared" si="295"/>
        <v>' Long Distance to right point of the Object ';</v>
      </c>
      <c r="Z433" s="3">
        <v>0</v>
      </c>
      <c r="AA433" s="3">
        <v>255</v>
      </c>
      <c r="AB433" s="3">
        <v>8</v>
      </c>
    </row>
    <row r="434" spans="2:28" ht="13.35" customHeight="1" x14ac:dyDescent="0.3">
      <c r="B434" s="205"/>
      <c r="C434" s="32" t="str">
        <f t="shared" si="303"/>
        <v>DfMliaPercObj17Sy2</v>
      </c>
      <c r="D434" s="86" t="s">
        <v>1561</v>
      </c>
      <c r="E434" s="7" t="s">
        <v>1565</v>
      </c>
      <c r="F434" s="10" t="s">
        <v>1776</v>
      </c>
      <c r="G434" s="27">
        <v>1</v>
      </c>
      <c r="H434" s="27">
        <v>0</v>
      </c>
      <c r="I434" s="27"/>
      <c r="J434" s="29">
        <v>-290</v>
      </c>
      <c r="K434" s="29">
        <v>290</v>
      </c>
      <c r="L434" s="30" t="s">
        <v>1788</v>
      </c>
      <c r="M434" s="2"/>
      <c r="N434" s="10" t="s">
        <v>19</v>
      </c>
      <c r="O434" s="2" t="str">
        <f t="shared" si="291"/>
        <v>'DfMliaPercObj17Sy2',</v>
      </c>
      <c r="P434" s="2" t="str">
        <f t="shared" ref="P434:P441" si="304">REPT(" ", (31-LEN(O434)))</f>
        <v xml:space="preserve">          </v>
      </c>
      <c r="Q434" s="2" t="str">
        <f t="shared" si="292"/>
        <v>'single',</v>
      </c>
      <c r="R434" s="2" t="str">
        <f t="shared" si="274"/>
        <v>0,</v>
      </c>
      <c r="S434" s="2"/>
      <c r="T434" s="2" t="str">
        <f t="shared" si="293"/>
        <v>[-290, 290],</v>
      </c>
      <c r="U434" s="2" t="str">
        <f t="shared" ref="U434:U441" si="305">REPT(" ", (12-LEN(T434)))</f>
        <v/>
      </c>
      <c r="V434" s="13" t="str">
        <f t="shared" si="294"/>
        <v>m,</v>
      </c>
      <c r="W434" s="2" t="str">
        <f t="shared" ref="W434:W441" si="306">REPT(" ", (9-LEN(V434)))</f>
        <v xml:space="preserve">       </v>
      </c>
      <c r="X434" s="5" t="str">
        <f t="shared" si="295"/>
        <v>' Lat Distande to right point of the Object ';</v>
      </c>
      <c r="Z434" s="3">
        <v>-127</v>
      </c>
      <c r="AA434" s="3">
        <v>127</v>
      </c>
      <c r="AB434" s="3">
        <v>8</v>
      </c>
    </row>
    <row r="435" spans="2:28" ht="13.35" customHeight="1" x14ac:dyDescent="0.3">
      <c r="B435" s="205"/>
      <c r="C435" s="32" t="str">
        <f t="shared" si="303"/>
        <v>DfMliaPercObj17Vel</v>
      </c>
      <c r="D435" s="284" t="s">
        <v>2976</v>
      </c>
      <c r="E435" s="7" t="s">
        <v>2978</v>
      </c>
      <c r="F435" s="10" t="s">
        <v>1776</v>
      </c>
      <c r="G435" s="27">
        <v>1</v>
      </c>
      <c r="H435" s="27">
        <v>0</v>
      </c>
      <c r="I435" s="27"/>
      <c r="J435" s="29">
        <v>0</v>
      </c>
      <c r="K435" s="29">
        <v>102</v>
      </c>
      <c r="L435" s="30" t="s">
        <v>2042</v>
      </c>
      <c r="M435" s="2"/>
      <c r="N435" s="10" t="s">
        <v>19</v>
      </c>
      <c r="O435" s="2" t="str">
        <f t="shared" si="291"/>
        <v>'DfMliaPercObj17Vel',</v>
      </c>
      <c r="P435" s="2" t="str">
        <f t="shared" si="304"/>
        <v xml:space="preserve">          </v>
      </c>
      <c r="Q435" s="2" t="str">
        <f t="shared" si="292"/>
        <v>'single',</v>
      </c>
      <c r="R435" s="2" t="str">
        <f t="shared" si="274"/>
        <v>0,</v>
      </c>
      <c r="S435" s="2"/>
      <c r="T435" s="2" t="str">
        <f t="shared" si="293"/>
        <v>[0, 102],</v>
      </c>
      <c r="U435" s="2" t="str">
        <f t="shared" si="305"/>
        <v xml:space="preserve">   </v>
      </c>
      <c r="V435" s="13" t="str">
        <f t="shared" si="294"/>
        <v>m/s,</v>
      </c>
      <c r="W435" s="2" t="str">
        <f t="shared" si="306"/>
        <v xml:space="preserve">     </v>
      </c>
      <c r="X435" s="5" t="str">
        <f t="shared" si="295"/>
        <v>' Speed ';</v>
      </c>
      <c r="Z435" s="3">
        <v>0</v>
      </c>
      <c r="AA435" s="3">
        <v>3</v>
      </c>
      <c r="AB435" s="3">
        <v>2</v>
      </c>
    </row>
    <row r="436" spans="2:28" ht="13.35" customHeight="1" x14ac:dyDescent="0.3">
      <c r="B436" s="205"/>
      <c r="C436" s="32" t="str">
        <f t="shared" si="303"/>
        <v>DfMliaPercObj17Precision</v>
      </c>
      <c r="D436" s="284" t="s">
        <v>2977</v>
      </c>
      <c r="E436" s="7" t="s">
        <v>2979</v>
      </c>
      <c r="F436" s="10" t="s">
        <v>1775</v>
      </c>
      <c r="G436" s="27">
        <v>1</v>
      </c>
      <c r="H436" s="27">
        <v>0</v>
      </c>
      <c r="I436" s="27"/>
      <c r="J436" s="29">
        <v>0</v>
      </c>
      <c r="K436" s="29">
        <v>1</v>
      </c>
      <c r="L436" s="29" t="s">
        <v>1777</v>
      </c>
      <c r="M436" s="2"/>
      <c r="N436" s="10" t="s">
        <v>19</v>
      </c>
      <c r="O436" s="2" t="str">
        <f t="shared" si="291"/>
        <v>'DfMliaPercObj17Precision',</v>
      </c>
      <c r="P436" s="2" t="str">
        <f t="shared" si="304"/>
        <v xml:space="preserve">    </v>
      </c>
      <c r="Q436" s="2" t="str">
        <f t="shared" si="292"/>
        <v>'uint8',</v>
      </c>
      <c r="R436" s="2" t="str">
        <f t="shared" si="274"/>
        <v>0,</v>
      </c>
      <c r="S436" s="2"/>
      <c r="T436" s="2" t="str">
        <f t="shared" si="293"/>
        <v>[0, 1],</v>
      </c>
      <c r="U436" s="2" t="str">
        <f t="shared" si="305"/>
        <v xml:space="preserve">     </v>
      </c>
      <c r="V436" s="13" t="str">
        <f t="shared" si="294"/>
        <v>-,</v>
      </c>
      <c r="W436" s="2" t="str">
        <f t="shared" si="306"/>
        <v xml:space="preserve">       </v>
      </c>
      <c r="X436" s="5" t="str">
        <f t="shared" si="295"/>
        <v>' 0 - Low percision 1 - High percision ';</v>
      </c>
      <c r="Z436" s="3">
        <v>0</v>
      </c>
      <c r="AA436" s="3">
        <v>3</v>
      </c>
      <c r="AB436" s="3">
        <v>2</v>
      </c>
    </row>
    <row r="437" spans="2:28" ht="13.35" customHeight="1" x14ac:dyDescent="0.3">
      <c r="B437" s="205"/>
      <c r="C437" s="32" t="str">
        <f t="shared" si="303"/>
        <v>DfMliaPercObj17LightSts</v>
      </c>
      <c r="D437" s="44" t="s">
        <v>750</v>
      </c>
      <c r="E437" s="7" t="s">
        <v>2980</v>
      </c>
      <c r="F437" s="10" t="s">
        <v>1775</v>
      </c>
      <c r="G437" s="27">
        <v>1</v>
      </c>
      <c r="H437" s="27">
        <v>0</v>
      </c>
      <c r="I437" s="27"/>
      <c r="J437" s="29">
        <v>0</v>
      </c>
      <c r="K437" s="29">
        <v>1</v>
      </c>
      <c r="L437" s="29" t="s">
        <v>1777</v>
      </c>
      <c r="M437" s="2"/>
      <c r="N437" s="10" t="s">
        <v>19</v>
      </c>
      <c r="O437" s="2" t="str">
        <f t="shared" si="291"/>
        <v>'DfMliaPercObj17LightSts',</v>
      </c>
      <c r="P437" s="2" t="str">
        <f t="shared" si="304"/>
        <v xml:space="preserve">     </v>
      </c>
      <c r="Q437" s="2" t="str">
        <f t="shared" si="292"/>
        <v>'uint8',</v>
      </c>
      <c r="R437" s="2" t="str">
        <f t="shared" si="274"/>
        <v>0,</v>
      </c>
      <c r="S437" s="2"/>
      <c r="T437" s="2" t="str">
        <f t="shared" si="293"/>
        <v>[0, 1],</v>
      </c>
      <c r="U437" s="2" t="str">
        <f t="shared" si="305"/>
        <v xml:space="preserve">     </v>
      </c>
      <c r="V437" s="13" t="str">
        <f t="shared" si="294"/>
        <v>-,</v>
      </c>
      <c r="W437" s="2" t="str">
        <f t="shared" si="306"/>
        <v xml:space="preserve">       </v>
      </c>
      <c r="X437" s="5" t="str">
        <f t="shared" si="295"/>
        <v>' 0 - Lights off 1 - Lights on ';</v>
      </c>
      <c r="Z437" s="3">
        <v>0</v>
      </c>
      <c r="AA437" s="3">
        <v>3</v>
      </c>
      <c r="AB437" s="3">
        <v>2</v>
      </c>
    </row>
    <row r="438" spans="2:28" ht="13.35" customHeight="1" thickBot="1" x14ac:dyDescent="0.35">
      <c r="B438" s="205"/>
      <c r="C438" s="33" t="str">
        <f t="shared" si="303"/>
        <v>DfMliaPercObj17Sz</v>
      </c>
      <c r="D438" s="211" t="s">
        <v>1874</v>
      </c>
      <c r="E438" s="7" t="s">
        <v>2981</v>
      </c>
      <c r="F438" s="10" t="s">
        <v>1776</v>
      </c>
      <c r="G438" s="27">
        <v>1</v>
      </c>
      <c r="H438" s="27">
        <v>0</v>
      </c>
      <c r="I438" s="27"/>
      <c r="J438" s="29">
        <v>-50</v>
      </c>
      <c r="K438" s="29">
        <v>50</v>
      </c>
      <c r="L438" s="30" t="s">
        <v>1788</v>
      </c>
      <c r="M438" s="2"/>
      <c r="N438" s="10" t="s">
        <v>19</v>
      </c>
      <c r="O438" s="2" t="str">
        <f t="shared" si="291"/>
        <v>'DfMliaPercObj17Sz',</v>
      </c>
      <c r="P438" s="2" t="str">
        <f t="shared" si="304"/>
        <v xml:space="preserve">           </v>
      </c>
      <c r="Q438" s="2" t="str">
        <f t="shared" si="292"/>
        <v>'single',</v>
      </c>
      <c r="R438" s="2" t="str">
        <f t="shared" si="274"/>
        <v>0,</v>
      </c>
      <c r="S438" s="2"/>
      <c r="T438" s="2" t="str">
        <f t="shared" si="293"/>
        <v>[-50, 50],</v>
      </c>
      <c r="U438" s="2" t="str">
        <f t="shared" si="305"/>
        <v xml:space="preserve">  </v>
      </c>
      <c r="V438" s="13" t="str">
        <f t="shared" si="294"/>
        <v>m,</v>
      </c>
      <c r="W438" s="2" t="str">
        <f t="shared" si="306"/>
        <v xml:space="preserve">       </v>
      </c>
      <c r="X438" s="5" t="str">
        <f t="shared" si="295"/>
        <v>' Difference in the height of the roadway between the detected object and our vehicle (center of the rear axle) ';</v>
      </c>
      <c r="Z438" s="3">
        <v>-8</v>
      </c>
      <c r="AA438" s="3">
        <v>7</v>
      </c>
      <c r="AB438" s="3">
        <v>4</v>
      </c>
    </row>
    <row r="439" spans="2:28" ht="13.35" customHeight="1" x14ac:dyDescent="0.3">
      <c r="B439" s="205"/>
      <c r="C439" s="31" t="str">
        <f t="shared" ref="C439:C447" si="307">"DfMliaPercObj18"&amp;D439</f>
        <v>DfMliaPercObj18Detect</v>
      </c>
      <c r="D439" s="44" t="s">
        <v>751</v>
      </c>
      <c r="E439" s="7" t="s">
        <v>752</v>
      </c>
      <c r="F439" s="10" t="s">
        <v>1775</v>
      </c>
      <c r="G439" s="27">
        <v>1</v>
      </c>
      <c r="H439" s="27">
        <v>0</v>
      </c>
      <c r="I439" s="27"/>
      <c r="J439" s="29">
        <v>0</v>
      </c>
      <c r="K439" s="29">
        <v>1</v>
      </c>
      <c r="L439" s="29" t="s">
        <v>1777</v>
      </c>
      <c r="M439" s="2"/>
      <c r="N439" s="10" t="s">
        <v>19</v>
      </c>
      <c r="O439" s="2" t="str">
        <f t="shared" si="291"/>
        <v>'DfMliaPercObj18Detect',</v>
      </c>
      <c r="P439" s="2" t="str">
        <f t="shared" si="304"/>
        <v xml:space="preserve">       </v>
      </c>
      <c r="Q439" s="2" t="str">
        <f t="shared" si="292"/>
        <v>'uint8',</v>
      </c>
      <c r="R439" s="2" t="str">
        <f t="shared" si="274"/>
        <v>0,</v>
      </c>
      <c r="S439" s="2"/>
      <c r="T439" s="2" t="str">
        <f t="shared" si="293"/>
        <v>[0, 1],</v>
      </c>
      <c r="U439" s="2" t="str">
        <f t="shared" si="305"/>
        <v xml:space="preserve">     </v>
      </c>
      <c r="V439" s="13" t="str">
        <f t="shared" si="294"/>
        <v>-,</v>
      </c>
      <c r="W439" s="2" t="str">
        <f t="shared" si="306"/>
        <v xml:space="preserve">       </v>
      </c>
      <c r="X439" s="5" t="str">
        <f t="shared" si="295"/>
        <v>' Detect flag of object ';</v>
      </c>
      <c r="Z439" s="3">
        <v>0</v>
      </c>
      <c r="AA439" s="3">
        <v>1</v>
      </c>
      <c r="AB439" s="3">
        <v>1</v>
      </c>
    </row>
    <row r="440" spans="2:28" ht="13.35" customHeight="1" x14ac:dyDescent="0.3">
      <c r="B440" s="205"/>
      <c r="C440" s="32" t="str">
        <f t="shared" si="307"/>
        <v>DfMliaPercObj18Sx1</v>
      </c>
      <c r="D440" s="86" t="s">
        <v>1558</v>
      </c>
      <c r="E440" s="7" t="s">
        <v>1562</v>
      </c>
      <c r="F440" s="10" t="s">
        <v>1776</v>
      </c>
      <c r="G440" s="27">
        <v>1</v>
      </c>
      <c r="H440" s="27">
        <v>0</v>
      </c>
      <c r="I440" s="27"/>
      <c r="J440" s="29">
        <v>0</v>
      </c>
      <c r="K440" s="29">
        <v>500</v>
      </c>
      <c r="L440" s="30" t="s">
        <v>1788</v>
      </c>
      <c r="M440" s="2"/>
      <c r="N440" s="10" t="s">
        <v>19</v>
      </c>
      <c r="O440" s="2" t="str">
        <f t="shared" si="291"/>
        <v>'DfMliaPercObj18Sx1',</v>
      </c>
      <c r="P440" s="2" t="str">
        <f t="shared" si="304"/>
        <v xml:space="preserve">          </v>
      </c>
      <c r="Q440" s="2" t="str">
        <f t="shared" si="292"/>
        <v>'single',</v>
      </c>
      <c r="R440" s="2" t="str">
        <f t="shared" si="274"/>
        <v>0,</v>
      </c>
      <c r="S440" s="2"/>
      <c r="T440" s="2" t="str">
        <f t="shared" si="293"/>
        <v>[0, 500],</v>
      </c>
      <c r="U440" s="2" t="str">
        <f t="shared" si="305"/>
        <v xml:space="preserve">   </v>
      </c>
      <c r="V440" s="13" t="str">
        <f t="shared" si="294"/>
        <v>m,</v>
      </c>
      <c r="W440" s="2" t="str">
        <f t="shared" si="306"/>
        <v xml:space="preserve">       </v>
      </c>
      <c r="X440" s="5" t="str">
        <f t="shared" si="295"/>
        <v>' Long Distance to left point of the Object ';</v>
      </c>
      <c r="Z440" s="3">
        <v>0</v>
      </c>
      <c r="AA440" s="3">
        <v>255</v>
      </c>
      <c r="AB440" s="3">
        <v>8</v>
      </c>
    </row>
    <row r="441" spans="2:28" ht="13.35" customHeight="1" x14ac:dyDescent="0.3">
      <c r="B441" s="205"/>
      <c r="C441" s="32" t="str">
        <f t="shared" si="307"/>
        <v>DfMliaPercObj18Sy1</v>
      </c>
      <c r="D441" s="86" t="s">
        <v>1559</v>
      </c>
      <c r="E441" s="7" t="s">
        <v>1563</v>
      </c>
      <c r="F441" s="10" t="s">
        <v>1776</v>
      </c>
      <c r="G441" s="27">
        <v>1</v>
      </c>
      <c r="H441" s="27">
        <v>0</v>
      </c>
      <c r="I441" s="27"/>
      <c r="J441" s="29">
        <v>-290</v>
      </c>
      <c r="K441" s="29">
        <v>290</v>
      </c>
      <c r="L441" s="30" t="s">
        <v>1788</v>
      </c>
      <c r="M441" s="2"/>
      <c r="N441" s="10" t="s">
        <v>19</v>
      </c>
      <c r="O441" s="2" t="str">
        <f t="shared" si="291"/>
        <v>'DfMliaPercObj18Sy1',</v>
      </c>
      <c r="P441" s="2" t="str">
        <f t="shared" si="304"/>
        <v xml:space="preserve">          </v>
      </c>
      <c r="Q441" s="2" t="str">
        <f t="shared" si="292"/>
        <v>'single',</v>
      </c>
      <c r="R441" s="2" t="str">
        <f t="shared" si="274"/>
        <v>0,</v>
      </c>
      <c r="S441" s="2"/>
      <c r="T441" s="2" t="str">
        <f t="shared" si="293"/>
        <v>[-290, 290],</v>
      </c>
      <c r="U441" s="2" t="str">
        <f t="shared" si="305"/>
        <v/>
      </c>
      <c r="V441" s="13" t="str">
        <f t="shared" si="294"/>
        <v>m,</v>
      </c>
      <c r="W441" s="2" t="str">
        <f t="shared" si="306"/>
        <v xml:space="preserve">       </v>
      </c>
      <c r="X441" s="5" t="str">
        <f t="shared" si="295"/>
        <v>' Lat Distande to left point of the Object ';</v>
      </c>
      <c r="Z441" s="3">
        <v>-127</v>
      </c>
      <c r="AA441" s="3">
        <v>127</v>
      </c>
      <c r="AB441" s="3">
        <v>8</v>
      </c>
    </row>
    <row r="442" spans="2:28" ht="13.35" customHeight="1" x14ac:dyDescent="0.3">
      <c r="B442" s="205"/>
      <c r="C442" s="32" t="str">
        <f t="shared" si="307"/>
        <v>DfMliaPercObj18Sx2</v>
      </c>
      <c r="D442" s="86" t="s">
        <v>1560</v>
      </c>
      <c r="E442" s="7" t="s">
        <v>1564</v>
      </c>
      <c r="F442" s="10" t="s">
        <v>1776</v>
      </c>
      <c r="G442" s="27">
        <v>1</v>
      </c>
      <c r="H442" s="27">
        <v>0</v>
      </c>
      <c r="I442" s="27"/>
      <c r="J442" s="29">
        <v>0</v>
      </c>
      <c r="K442" s="29">
        <v>500</v>
      </c>
      <c r="L442" s="30" t="s">
        <v>1788</v>
      </c>
      <c r="M442" s="2"/>
      <c r="N442" s="10" t="s">
        <v>19</v>
      </c>
      <c r="O442" s="2" t="str">
        <f t="shared" si="291"/>
        <v>'DfMliaPercObj18Sx2',</v>
      </c>
      <c r="P442" s="2" t="str">
        <f>REPT(" ", (31-LEN(O442)))</f>
        <v xml:space="preserve">          </v>
      </c>
      <c r="Q442" s="2" t="str">
        <f t="shared" si="292"/>
        <v>'single',</v>
      </c>
      <c r="R442" s="2" t="str">
        <f t="shared" si="274"/>
        <v>0,</v>
      </c>
      <c r="S442" s="2"/>
      <c r="T442" s="2" t="str">
        <f t="shared" si="293"/>
        <v>[0, 500],</v>
      </c>
      <c r="U442" s="2" t="str">
        <f>REPT(" ", (12-LEN(T442)))</f>
        <v xml:space="preserve">   </v>
      </c>
      <c r="V442" s="13" t="str">
        <f t="shared" si="294"/>
        <v>m,</v>
      </c>
      <c r="W442" s="2" t="str">
        <f>REPT(" ", (9-LEN(V442)))</f>
        <v xml:space="preserve">       </v>
      </c>
      <c r="X442" s="5" t="str">
        <f t="shared" si="295"/>
        <v>' Long Distance to right point of the Object ';</v>
      </c>
      <c r="Z442" s="3">
        <v>0</v>
      </c>
      <c r="AA442" s="3">
        <v>255</v>
      </c>
      <c r="AB442" s="3">
        <v>8</v>
      </c>
    </row>
    <row r="443" spans="2:28" ht="13.35" customHeight="1" x14ac:dyDescent="0.3">
      <c r="B443" s="205"/>
      <c r="C443" s="32" t="str">
        <f t="shared" si="307"/>
        <v>DfMliaPercObj18Sy2</v>
      </c>
      <c r="D443" s="86" t="s">
        <v>1561</v>
      </c>
      <c r="E443" s="7" t="s">
        <v>1565</v>
      </c>
      <c r="F443" s="10" t="s">
        <v>1776</v>
      </c>
      <c r="G443" s="27">
        <v>1</v>
      </c>
      <c r="H443" s="27">
        <v>0</v>
      </c>
      <c r="I443" s="27"/>
      <c r="J443" s="29">
        <v>-290</v>
      </c>
      <c r="K443" s="29">
        <v>290</v>
      </c>
      <c r="L443" s="30" t="s">
        <v>1788</v>
      </c>
      <c r="M443" s="2"/>
      <c r="N443" s="10" t="s">
        <v>19</v>
      </c>
      <c r="O443" s="2" t="str">
        <f t="shared" si="291"/>
        <v>'DfMliaPercObj18Sy2',</v>
      </c>
      <c r="P443" s="2" t="str">
        <f t="shared" ref="P443:P450" si="308">REPT(" ", (31-LEN(O443)))</f>
        <v xml:space="preserve">          </v>
      </c>
      <c r="Q443" s="2" t="str">
        <f t="shared" si="292"/>
        <v>'single',</v>
      </c>
      <c r="R443" s="2" t="str">
        <f t="shared" si="274"/>
        <v>0,</v>
      </c>
      <c r="S443" s="2"/>
      <c r="T443" s="2" t="str">
        <f t="shared" si="293"/>
        <v>[-290, 290],</v>
      </c>
      <c r="U443" s="2" t="str">
        <f t="shared" ref="U443:U450" si="309">REPT(" ", (12-LEN(T443)))</f>
        <v/>
      </c>
      <c r="V443" s="13" t="str">
        <f t="shared" si="294"/>
        <v>m,</v>
      </c>
      <c r="W443" s="2" t="str">
        <f t="shared" ref="W443:W450" si="310">REPT(" ", (9-LEN(V443)))</f>
        <v xml:space="preserve">       </v>
      </c>
      <c r="X443" s="5" t="str">
        <f t="shared" si="295"/>
        <v>' Lat Distande to right point of the Object ';</v>
      </c>
      <c r="Z443" s="3">
        <v>-127</v>
      </c>
      <c r="AA443" s="3">
        <v>127</v>
      </c>
      <c r="AB443" s="3">
        <v>8</v>
      </c>
    </row>
    <row r="444" spans="2:28" ht="13.35" customHeight="1" x14ac:dyDescent="0.3">
      <c r="B444" s="205"/>
      <c r="C444" s="32" t="str">
        <f t="shared" si="307"/>
        <v>DfMliaPercObj18Vel</v>
      </c>
      <c r="D444" s="284" t="s">
        <v>2976</v>
      </c>
      <c r="E444" s="7" t="s">
        <v>2978</v>
      </c>
      <c r="F444" s="10" t="s">
        <v>1776</v>
      </c>
      <c r="G444" s="27">
        <v>1</v>
      </c>
      <c r="H444" s="27">
        <v>0</v>
      </c>
      <c r="I444" s="27"/>
      <c r="J444" s="29">
        <v>0</v>
      </c>
      <c r="K444" s="29">
        <v>102</v>
      </c>
      <c r="L444" s="30" t="s">
        <v>2042</v>
      </c>
      <c r="M444" s="2"/>
      <c r="N444" s="10" t="s">
        <v>19</v>
      </c>
      <c r="O444" s="2" t="str">
        <f t="shared" si="291"/>
        <v>'DfMliaPercObj18Vel',</v>
      </c>
      <c r="P444" s="2" t="str">
        <f t="shared" si="308"/>
        <v xml:space="preserve">          </v>
      </c>
      <c r="Q444" s="2" t="str">
        <f t="shared" si="292"/>
        <v>'single',</v>
      </c>
      <c r="R444" s="2" t="str">
        <f t="shared" si="274"/>
        <v>0,</v>
      </c>
      <c r="S444" s="2"/>
      <c r="T444" s="2" t="str">
        <f t="shared" si="293"/>
        <v>[0, 102],</v>
      </c>
      <c r="U444" s="2" t="str">
        <f t="shared" si="309"/>
        <v xml:space="preserve">   </v>
      </c>
      <c r="V444" s="13" t="str">
        <f t="shared" si="294"/>
        <v>m/s,</v>
      </c>
      <c r="W444" s="2" t="str">
        <f t="shared" si="310"/>
        <v xml:space="preserve">     </v>
      </c>
      <c r="X444" s="5" t="str">
        <f t="shared" si="295"/>
        <v>' Speed ';</v>
      </c>
      <c r="Z444" s="3">
        <v>0</v>
      </c>
      <c r="AA444" s="3">
        <v>3</v>
      </c>
      <c r="AB444" s="3">
        <v>2</v>
      </c>
    </row>
    <row r="445" spans="2:28" ht="13.35" customHeight="1" x14ac:dyDescent="0.3">
      <c r="B445" s="205"/>
      <c r="C445" s="32" t="str">
        <f t="shared" si="307"/>
        <v>DfMliaPercObj18Precision</v>
      </c>
      <c r="D445" s="284" t="s">
        <v>2977</v>
      </c>
      <c r="E445" s="7" t="s">
        <v>2979</v>
      </c>
      <c r="F445" s="10" t="s">
        <v>1775</v>
      </c>
      <c r="G445" s="27">
        <v>1</v>
      </c>
      <c r="H445" s="27">
        <v>0</v>
      </c>
      <c r="I445" s="27"/>
      <c r="J445" s="29">
        <v>0</v>
      </c>
      <c r="K445" s="29">
        <v>1</v>
      </c>
      <c r="L445" s="29" t="s">
        <v>1777</v>
      </c>
      <c r="M445" s="2"/>
      <c r="N445" s="10" t="s">
        <v>19</v>
      </c>
      <c r="O445" s="2" t="str">
        <f t="shared" si="291"/>
        <v>'DfMliaPercObj18Precision',</v>
      </c>
      <c r="P445" s="2" t="str">
        <f t="shared" si="308"/>
        <v xml:space="preserve">    </v>
      </c>
      <c r="Q445" s="2" t="str">
        <f t="shared" si="292"/>
        <v>'uint8',</v>
      </c>
      <c r="R445" s="2" t="str">
        <f t="shared" si="274"/>
        <v>0,</v>
      </c>
      <c r="S445" s="2"/>
      <c r="T445" s="2" t="str">
        <f t="shared" si="293"/>
        <v>[0, 1],</v>
      </c>
      <c r="U445" s="2" t="str">
        <f t="shared" si="309"/>
        <v xml:space="preserve">     </v>
      </c>
      <c r="V445" s="13" t="str">
        <f t="shared" si="294"/>
        <v>-,</v>
      </c>
      <c r="W445" s="2" t="str">
        <f t="shared" si="310"/>
        <v xml:space="preserve">       </v>
      </c>
      <c r="X445" s="5" t="str">
        <f t="shared" si="295"/>
        <v>' 0 - Low percision 1 - High percision ';</v>
      </c>
      <c r="Z445" s="3">
        <v>0</v>
      </c>
      <c r="AA445" s="3">
        <v>3</v>
      </c>
      <c r="AB445" s="3">
        <v>2</v>
      </c>
    </row>
    <row r="446" spans="2:28" ht="13.35" customHeight="1" x14ac:dyDescent="0.3">
      <c r="B446" s="205"/>
      <c r="C446" s="32" t="str">
        <f t="shared" si="307"/>
        <v>DfMliaPercObj18LightSts</v>
      </c>
      <c r="D446" s="44" t="s">
        <v>750</v>
      </c>
      <c r="E446" s="7" t="s">
        <v>2980</v>
      </c>
      <c r="F446" s="10" t="s">
        <v>1775</v>
      </c>
      <c r="G446" s="27">
        <v>1</v>
      </c>
      <c r="H446" s="27">
        <v>0</v>
      </c>
      <c r="I446" s="27"/>
      <c r="J446" s="29">
        <v>0</v>
      </c>
      <c r="K446" s="29">
        <v>1</v>
      </c>
      <c r="L446" s="29" t="s">
        <v>1777</v>
      </c>
      <c r="M446" s="2"/>
      <c r="N446" s="10" t="s">
        <v>19</v>
      </c>
      <c r="O446" s="2" t="str">
        <f t="shared" si="291"/>
        <v>'DfMliaPercObj18LightSts',</v>
      </c>
      <c r="P446" s="2" t="str">
        <f t="shared" si="308"/>
        <v xml:space="preserve">     </v>
      </c>
      <c r="Q446" s="2" t="str">
        <f t="shared" si="292"/>
        <v>'uint8',</v>
      </c>
      <c r="R446" s="2" t="str">
        <f t="shared" si="274"/>
        <v>0,</v>
      </c>
      <c r="S446" s="2"/>
      <c r="T446" s="2" t="str">
        <f t="shared" si="293"/>
        <v>[0, 1],</v>
      </c>
      <c r="U446" s="2" t="str">
        <f t="shared" si="309"/>
        <v xml:space="preserve">     </v>
      </c>
      <c r="V446" s="13" t="str">
        <f t="shared" si="294"/>
        <v>-,</v>
      </c>
      <c r="W446" s="2" t="str">
        <f t="shared" si="310"/>
        <v xml:space="preserve">       </v>
      </c>
      <c r="X446" s="5" t="str">
        <f t="shared" si="295"/>
        <v>' 0 - Lights off 1 - Lights on ';</v>
      </c>
      <c r="Z446" s="3">
        <v>0</v>
      </c>
      <c r="AA446" s="3">
        <v>3</v>
      </c>
      <c r="AB446" s="3">
        <v>2</v>
      </c>
    </row>
    <row r="447" spans="2:28" ht="13.35" customHeight="1" thickBot="1" x14ac:dyDescent="0.35">
      <c r="B447" s="205"/>
      <c r="C447" s="33" t="str">
        <f t="shared" si="307"/>
        <v>DfMliaPercObj18Sz</v>
      </c>
      <c r="D447" s="211" t="s">
        <v>1874</v>
      </c>
      <c r="E447" s="7" t="s">
        <v>2981</v>
      </c>
      <c r="F447" s="10" t="s">
        <v>1776</v>
      </c>
      <c r="G447" s="27">
        <v>1</v>
      </c>
      <c r="H447" s="27">
        <v>0</v>
      </c>
      <c r="I447" s="27"/>
      <c r="J447" s="29">
        <v>-50</v>
      </c>
      <c r="K447" s="29">
        <v>50</v>
      </c>
      <c r="L447" s="30" t="s">
        <v>1788</v>
      </c>
      <c r="M447" s="2"/>
      <c r="N447" s="10" t="s">
        <v>19</v>
      </c>
      <c r="O447" s="2" t="str">
        <f t="shared" si="291"/>
        <v>'DfMliaPercObj18Sz',</v>
      </c>
      <c r="P447" s="2" t="str">
        <f t="shared" si="308"/>
        <v xml:space="preserve">           </v>
      </c>
      <c r="Q447" s="2" t="str">
        <f t="shared" si="292"/>
        <v>'single',</v>
      </c>
      <c r="R447" s="2" t="str">
        <f t="shared" si="274"/>
        <v>0,</v>
      </c>
      <c r="S447" s="2"/>
      <c r="T447" s="2" t="str">
        <f t="shared" si="293"/>
        <v>[-50, 50],</v>
      </c>
      <c r="U447" s="2" t="str">
        <f t="shared" si="309"/>
        <v xml:space="preserve">  </v>
      </c>
      <c r="V447" s="13" t="str">
        <f t="shared" si="294"/>
        <v>m,</v>
      </c>
      <c r="W447" s="2" t="str">
        <f t="shared" si="310"/>
        <v xml:space="preserve">       </v>
      </c>
      <c r="X447" s="5" t="str">
        <f t="shared" si="295"/>
        <v>' Difference in the height of the roadway between the detected object and our vehicle (center of the rear axle) ';</v>
      </c>
      <c r="Z447" s="3">
        <v>-8</v>
      </c>
      <c r="AA447" s="3">
        <v>7</v>
      </c>
      <c r="AB447" s="3">
        <v>4</v>
      </c>
    </row>
    <row r="448" spans="2:28" ht="13.35" customHeight="1" x14ac:dyDescent="0.3">
      <c r="B448" s="205"/>
      <c r="C448" s="31" t="str">
        <f t="shared" ref="C448:C456" si="311">"DfMliaPercObj19"&amp;D448</f>
        <v>DfMliaPercObj19Detect</v>
      </c>
      <c r="D448" s="44" t="s">
        <v>751</v>
      </c>
      <c r="E448" s="7" t="s">
        <v>752</v>
      </c>
      <c r="F448" s="10" t="s">
        <v>1775</v>
      </c>
      <c r="G448" s="27">
        <v>1</v>
      </c>
      <c r="H448" s="27">
        <v>0</v>
      </c>
      <c r="I448" s="27"/>
      <c r="J448" s="29">
        <v>0</v>
      </c>
      <c r="K448" s="29">
        <v>1</v>
      </c>
      <c r="L448" s="29" t="s">
        <v>1777</v>
      </c>
      <c r="M448" s="2"/>
      <c r="N448" s="10" t="s">
        <v>19</v>
      </c>
      <c r="O448" s="2" t="str">
        <f t="shared" si="291"/>
        <v>'DfMliaPercObj19Detect',</v>
      </c>
      <c r="P448" s="2" t="str">
        <f t="shared" si="308"/>
        <v xml:space="preserve">       </v>
      </c>
      <c r="Q448" s="2" t="str">
        <f t="shared" si="292"/>
        <v>'uint8',</v>
      </c>
      <c r="R448" s="2" t="str">
        <f t="shared" si="274"/>
        <v>0,</v>
      </c>
      <c r="S448" s="2"/>
      <c r="T448" s="2" t="str">
        <f t="shared" si="293"/>
        <v>[0, 1],</v>
      </c>
      <c r="U448" s="2" t="str">
        <f t="shared" si="309"/>
        <v xml:space="preserve">     </v>
      </c>
      <c r="V448" s="13" t="str">
        <f t="shared" si="294"/>
        <v>-,</v>
      </c>
      <c r="W448" s="2" t="str">
        <f t="shared" si="310"/>
        <v xml:space="preserve">       </v>
      </c>
      <c r="X448" s="5" t="str">
        <f t="shared" si="295"/>
        <v>' Detect flag of object ';</v>
      </c>
      <c r="Z448" s="3">
        <v>0</v>
      </c>
      <c r="AA448" s="3">
        <v>1</v>
      </c>
      <c r="AB448" s="3">
        <v>1</v>
      </c>
    </row>
    <row r="449" spans="2:28" ht="13.35" customHeight="1" x14ac:dyDescent="0.3">
      <c r="B449" s="205"/>
      <c r="C449" s="32" t="str">
        <f t="shared" si="311"/>
        <v>DfMliaPercObj19Sx1</v>
      </c>
      <c r="D449" s="86" t="s">
        <v>1558</v>
      </c>
      <c r="E449" s="7" t="s">
        <v>1562</v>
      </c>
      <c r="F449" s="10" t="s">
        <v>1776</v>
      </c>
      <c r="G449" s="27">
        <v>1</v>
      </c>
      <c r="H449" s="27">
        <v>0</v>
      </c>
      <c r="I449" s="27"/>
      <c r="J449" s="29">
        <v>0</v>
      </c>
      <c r="K449" s="29">
        <v>500</v>
      </c>
      <c r="L449" s="30" t="s">
        <v>1788</v>
      </c>
      <c r="M449" s="2"/>
      <c r="N449" s="10" t="s">
        <v>19</v>
      </c>
      <c r="O449" s="2" t="str">
        <f t="shared" si="291"/>
        <v>'DfMliaPercObj19Sx1',</v>
      </c>
      <c r="P449" s="2" t="str">
        <f t="shared" si="308"/>
        <v xml:space="preserve">          </v>
      </c>
      <c r="Q449" s="2" t="str">
        <f t="shared" si="292"/>
        <v>'single',</v>
      </c>
      <c r="R449" s="2" t="str">
        <f t="shared" si="274"/>
        <v>0,</v>
      </c>
      <c r="S449" s="2"/>
      <c r="T449" s="2" t="str">
        <f t="shared" si="293"/>
        <v>[0, 500],</v>
      </c>
      <c r="U449" s="2" t="str">
        <f t="shared" si="309"/>
        <v xml:space="preserve">   </v>
      </c>
      <c r="V449" s="13" t="str">
        <f t="shared" si="294"/>
        <v>m,</v>
      </c>
      <c r="W449" s="2" t="str">
        <f t="shared" si="310"/>
        <v xml:space="preserve">       </v>
      </c>
      <c r="X449" s="5" t="str">
        <f t="shared" si="295"/>
        <v>' Long Distance to left point of the Object ';</v>
      </c>
      <c r="Z449" s="3">
        <v>0</v>
      </c>
      <c r="AA449" s="3">
        <v>255</v>
      </c>
      <c r="AB449" s="3">
        <v>8</v>
      </c>
    </row>
    <row r="450" spans="2:28" ht="13.35" customHeight="1" x14ac:dyDescent="0.3">
      <c r="B450" s="205"/>
      <c r="C450" s="32" t="str">
        <f t="shared" si="311"/>
        <v>DfMliaPercObj19Sy1</v>
      </c>
      <c r="D450" s="86" t="s">
        <v>1559</v>
      </c>
      <c r="E450" s="7" t="s">
        <v>1563</v>
      </c>
      <c r="F450" s="10" t="s">
        <v>1776</v>
      </c>
      <c r="G450" s="27">
        <v>1</v>
      </c>
      <c r="H450" s="27">
        <v>0</v>
      </c>
      <c r="I450" s="27"/>
      <c r="J450" s="29">
        <v>-290</v>
      </c>
      <c r="K450" s="29">
        <v>290</v>
      </c>
      <c r="L450" s="30" t="s">
        <v>1788</v>
      </c>
      <c r="M450" s="2"/>
      <c r="N450" s="10" t="s">
        <v>19</v>
      </c>
      <c r="O450" s="2" t="str">
        <f t="shared" si="291"/>
        <v>'DfMliaPercObj19Sy1',</v>
      </c>
      <c r="P450" s="2" t="str">
        <f t="shared" si="308"/>
        <v xml:space="preserve">          </v>
      </c>
      <c r="Q450" s="2" t="str">
        <f t="shared" si="292"/>
        <v>'single',</v>
      </c>
      <c r="R450" s="2" t="str">
        <f t="shared" si="274"/>
        <v>0,</v>
      </c>
      <c r="S450" s="2"/>
      <c r="T450" s="2" t="str">
        <f t="shared" si="293"/>
        <v>[-290, 290],</v>
      </c>
      <c r="U450" s="2" t="str">
        <f t="shared" si="309"/>
        <v/>
      </c>
      <c r="V450" s="13" t="str">
        <f t="shared" si="294"/>
        <v>m,</v>
      </c>
      <c r="W450" s="2" t="str">
        <f t="shared" si="310"/>
        <v xml:space="preserve">       </v>
      </c>
      <c r="X450" s="5" t="str">
        <f t="shared" si="295"/>
        <v>' Lat Distande to left point of the Object ';</v>
      </c>
      <c r="Z450" s="3">
        <v>-127</v>
      </c>
      <c r="AA450" s="3">
        <v>127</v>
      </c>
      <c r="AB450" s="3">
        <v>8</v>
      </c>
    </row>
    <row r="451" spans="2:28" ht="13.35" customHeight="1" x14ac:dyDescent="0.3">
      <c r="B451" s="205"/>
      <c r="C451" s="32" t="str">
        <f t="shared" si="311"/>
        <v>DfMliaPercObj19Sx2</v>
      </c>
      <c r="D451" s="86" t="s">
        <v>1560</v>
      </c>
      <c r="E451" s="7" t="s">
        <v>1564</v>
      </c>
      <c r="F451" s="10" t="s">
        <v>1776</v>
      </c>
      <c r="G451" s="27">
        <v>1</v>
      </c>
      <c r="H451" s="27">
        <v>0</v>
      </c>
      <c r="I451" s="27"/>
      <c r="J451" s="29">
        <v>0</v>
      </c>
      <c r="K451" s="29">
        <v>500</v>
      </c>
      <c r="L451" s="30" t="s">
        <v>1788</v>
      </c>
      <c r="M451" s="2"/>
      <c r="N451" s="10" t="s">
        <v>19</v>
      </c>
      <c r="O451" s="2" t="str">
        <f t="shared" si="291"/>
        <v>'DfMliaPercObj19Sx2',</v>
      </c>
      <c r="P451" s="2" t="str">
        <f>REPT(" ", (31-LEN(O451)))</f>
        <v xml:space="preserve">          </v>
      </c>
      <c r="Q451" s="2" t="str">
        <f t="shared" si="292"/>
        <v>'single',</v>
      </c>
      <c r="R451" s="2" t="str">
        <f t="shared" si="274"/>
        <v>0,</v>
      </c>
      <c r="S451" s="2"/>
      <c r="T451" s="2" t="str">
        <f t="shared" si="293"/>
        <v>[0, 500],</v>
      </c>
      <c r="U451" s="2" t="str">
        <f>REPT(" ", (12-LEN(T451)))</f>
        <v xml:space="preserve">   </v>
      </c>
      <c r="V451" s="13" t="str">
        <f t="shared" si="294"/>
        <v>m,</v>
      </c>
      <c r="W451" s="2" t="str">
        <f>REPT(" ", (9-LEN(V451)))</f>
        <v xml:space="preserve">       </v>
      </c>
      <c r="X451" s="5" t="str">
        <f t="shared" si="295"/>
        <v>' Long Distance to right point of the Object ';</v>
      </c>
      <c r="Z451" s="3">
        <v>0</v>
      </c>
      <c r="AA451" s="3">
        <v>255</v>
      </c>
      <c r="AB451" s="3">
        <v>8</v>
      </c>
    </row>
    <row r="452" spans="2:28" ht="13.35" customHeight="1" x14ac:dyDescent="0.3">
      <c r="B452" s="205"/>
      <c r="C452" s="32" t="str">
        <f t="shared" si="311"/>
        <v>DfMliaPercObj19Sy2</v>
      </c>
      <c r="D452" s="86" t="s">
        <v>1561</v>
      </c>
      <c r="E452" s="7" t="s">
        <v>1565</v>
      </c>
      <c r="F452" s="10" t="s">
        <v>1776</v>
      </c>
      <c r="G452" s="27">
        <v>1</v>
      </c>
      <c r="H452" s="27">
        <v>0</v>
      </c>
      <c r="I452" s="27"/>
      <c r="J452" s="29">
        <v>-290</v>
      </c>
      <c r="K452" s="29">
        <v>290</v>
      </c>
      <c r="L452" s="30" t="s">
        <v>1788</v>
      </c>
      <c r="M452" s="2"/>
      <c r="N452" s="10" t="s">
        <v>19</v>
      </c>
      <c r="O452" s="2" t="str">
        <f t="shared" si="291"/>
        <v>'DfMliaPercObj19Sy2',</v>
      </c>
      <c r="P452" s="2" t="str">
        <f t="shared" ref="P452:P459" si="312">REPT(" ", (31-LEN(O452)))</f>
        <v xml:space="preserve">          </v>
      </c>
      <c r="Q452" s="2" t="str">
        <f t="shared" si="292"/>
        <v>'single',</v>
      </c>
      <c r="R452" s="2" t="str">
        <f t="shared" si="274"/>
        <v>0,</v>
      </c>
      <c r="S452" s="2"/>
      <c r="T452" s="2" t="str">
        <f t="shared" si="293"/>
        <v>[-290, 290],</v>
      </c>
      <c r="U452" s="2" t="str">
        <f t="shared" ref="U452:U459" si="313">REPT(" ", (12-LEN(T452)))</f>
        <v/>
      </c>
      <c r="V452" s="13" t="str">
        <f t="shared" si="294"/>
        <v>m,</v>
      </c>
      <c r="W452" s="2" t="str">
        <f t="shared" ref="W452:W459" si="314">REPT(" ", (9-LEN(V452)))</f>
        <v xml:space="preserve">       </v>
      </c>
      <c r="X452" s="5" t="str">
        <f t="shared" si="295"/>
        <v>' Lat Distande to right point of the Object ';</v>
      </c>
      <c r="Z452" s="3">
        <v>-127</v>
      </c>
      <c r="AA452" s="3">
        <v>127</v>
      </c>
      <c r="AB452" s="3">
        <v>8</v>
      </c>
    </row>
    <row r="453" spans="2:28" ht="13.35" customHeight="1" x14ac:dyDescent="0.3">
      <c r="B453" s="205"/>
      <c r="C453" s="32" t="str">
        <f t="shared" si="311"/>
        <v>DfMliaPercObj19Vel</v>
      </c>
      <c r="D453" s="284" t="s">
        <v>2976</v>
      </c>
      <c r="E453" s="7" t="s">
        <v>2978</v>
      </c>
      <c r="F453" s="10" t="s">
        <v>1776</v>
      </c>
      <c r="G453" s="27">
        <v>1</v>
      </c>
      <c r="H453" s="27">
        <v>0</v>
      </c>
      <c r="I453" s="27"/>
      <c r="J453" s="29">
        <v>0</v>
      </c>
      <c r="K453" s="29">
        <v>102</v>
      </c>
      <c r="L453" s="30" t="s">
        <v>2042</v>
      </c>
      <c r="M453" s="2"/>
      <c r="N453" s="10" t="s">
        <v>19</v>
      </c>
      <c r="O453" s="2" t="str">
        <f t="shared" si="291"/>
        <v>'DfMliaPercObj19Vel',</v>
      </c>
      <c r="P453" s="2" t="str">
        <f t="shared" si="312"/>
        <v xml:space="preserve">          </v>
      </c>
      <c r="Q453" s="2" t="str">
        <f t="shared" si="292"/>
        <v>'single',</v>
      </c>
      <c r="R453" s="2" t="str">
        <f t="shared" si="274"/>
        <v>0,</v>
      </c>
      <c r="S453" s="2"/>
      <c r="T453" s="2" t="str">
        <f t="shared" si="293"/>
        <v>[0, 102],</v>
      </c>
      <c r="U453" s="2" t="str">
        <f t="shared" si="313"/>
        <v xml:space="preserve">   </v>
      </c>
      <c r="V453" s="13" t="str">
        <f t="shared" si="294"/>
        <v>m/s,</v>
      </c>
      <c r="W453" s="2" t="str">
        <f t="shared" si="314"/>
        <v xml:space="preserve">     </v>
      </c>
      <c r="X453" s="5" t="str">
        <f t="shared" si="295"/>
        <v>' Speed ';</v>
      </c>
      <c r="Z453" s="3">
        <v>0</v>
      </c>
      <c r="AA453" s="3">
        <v>3</v>
      </c>
      <c r="AB453" s="3">
        <v>2</v>
      </c>
    </row>
    <row r="454" spans="2:28" ht="13.35" customHeight="1" x14ac:dyDescent="0.3">
      <c r="B454" s="205"/>
      <c r="C454" s="32" t="str">
        <f t="shared" si="311"/>
        <v>DfMliaPercObj19Precision</v>
      </c>
      <c r="D454" s="284" t="s">
        <v>2977</v>
      </c>
      <c r="E454" s="7" t="s">
        <v>2979</v>
      </c>
      <c r="F454" s="10" t="s">
        <v>1775</v>
      </c>
      <c r="G454" s="27">
        <v>1</v>
      </c>
      <c r="H454" s="27">
        <v>0</v>
      </c>
      <c r="I454" s="27"/>
      <c r="J454" s="29">
        <v>0</v>
      </c>
      <c r="K454" s="29">
        <v>1</v>
      </c>
      <c r="L454" s="29" t="s">
        <v>1777</v>
      </c>
      <c r="M454" s="2"/>
      <c r="N454" s="10" t="s">
        <v>19</v>
      </c>
      <c r="O454" s="2" t="str">
        <f t="shared" si="291"/>
        <v>'DfMliaPercObj19Precision',</v>
      </c>
      <c r="P454" s="2" t="str">
        <f t="shared" si="312"/>
        <v xml:space="preserve">    </v>
      </c>
      <c r="Q454" s="2" t="str">
        <f t="shared" si="292"/>
        <v>'uint8',</v>
      </c>
      <c r="R454" s="2" t="str">
        <f t="shared" si="274"/>
        <v>0,</v>
      </c>
      <c r="S454" s="2"/>
      <c r="T454" s="2" t="str">
        <f t="shared" si="293"/>
        <v>[0, 1],</v>
      </c>
      <c r="U454" s="2" t="str">
        <f t="shared" si="313"/>
        <v xml:space="preserve">     </v>
      </c>
      <c r="V454" s="13" t="str">
        <f t="shared" si="294"/>
        <v>-,</v>
      </c>
      <c r="W454" s="2" t="str">
        <f t="shared" si="314"/>
        <v xml:space="preserve">       </v>
      </c>
      <c r="X454" s="5" t="str">
        <f t="shared" si="295"/>
        <v>' 0 - Low percision 1 - High percision ';</v>
      </c>
      <c r="Z454" s="3">
        <v>0</v>
      </c>
      <c r="AA454" s="3">
        <v>3</v>
      </c>
      <c r="AB454" s="3">
        <v>2</v>
      </c>
    </row>
    <row r="455" spans="2:28" ht="13.35" customHeight="1" x14ac:dyDescent="0.3">
      <c r="B455" s="205"/>
      <c r="C455" s="32" t="str">
        <f t="shared" si="311"/>
        <v>DfMliaPercObj19LightSts</v>
      </c>
      <c r="D455" s="44" t="s">
        <v>750</v>
      </c>
      <c r="E455" s="7" t="s">
        <v>2980</v>
      </c>
      <c r="F455" s="10" t="s">
        <v>1775</v>
      </c>
      <c r="G455" s="27">
        <v>1</v>
      </c>
      <c r="H455" s="27">
        <v>0</v>
      </c>
      <c r="I455" s="27"/>
      <c r="J455" s="29">
        <v>0</v>
      </c>
      <c r="K455" s="29">
        <v>1</v>
      </c>
      <c r="L455" s="29" t="s">
        <v>1777</v>
      </c>
      <c r="M455" s="2"/>
      <c r="N455" s="10" t="s">
        <v>19</v>
      </c>
      <c r="O455" s="2" t="str">
        <f t="shared" si="291"/>
        <v>'DfMliaPercObj19LightSts',</v>
      </c>
      <c r="P455" s="2" t="str">
        <f t="shared" si="312"/>
        <v xml:space="preserve">     </v>
      </c>
      <c r="Q455" s="2" t="str">
        <f t="shared" si="292"/>
        <v>'uint8',</v>
      </c>
      <c r="R455" s="2" t="str">
        <f t="shared" si="274"/>
        <v>0,</v>
      </c>
      <c r="S455" s="2"/>
      <c r="T455" s="2" t="str">
        <f t="shared" si="293"/>
        <v>[0, 1],</v>
      </c>
      <c r="U455" s="2" t="str">
        <f t="shared" si="313"/>
        <v xml:space="preserve">     </v>
      </c>
      <c r="V455" s="13" t="str">
        <f t="shared" si="294"/>
        <v>-,</v>
      </c>
      <c r="W455" s="2" t="str">
        <f t="shared" si="314"/>
        <v xml:space="preserve">       </v>
      </c>
      <c r="X455" s="5" t="str">
        <f t="shared" si="295"/>
        <v>' 0 - Lights off 1 - Lights on ';</v>
      </c>
      <c r="Z455" s="3">
        <v>0</v>
      </c>
      <c r="AA455" s="3">
        <v>3</v>
      </c>
      <c r="AB455" s="3">
        <v>2</v>
      </c>
    </row>
    <row r="456" spans="2:28" ht="13.35" customHeight="1" thickBot="1" x14ac:dyDescent="0.35">
      <c r="B456" s="205"/>
      <c r="C456" s="33" t="str">
        <f t="shared" si="311"/>
        <v>DfMliaPercObj19Sz</v>
      </c>
      <c r="D456" s="211" t="s">
        <v>1874</v>
      </c>
      <c r="E456" s="7" t="s">
        <v>2981</v>
      </c>
      <c r="F456" s="10" t="s">
        <v>1776</v>
      </c>
      <c r="G456" s="27">
        <v>1</v>
      </c>
      <c r="H456" s="27">
        <v>0</v>
      </c>
      <c r="I456" s="27"/>
      <c r="J456" s="29">
        <v>-50</v>
      </c>
      <c r="K456" s="29">
        <v>50</v>
      </c>
      <c r="L456" s="30" t="s">
        <v>1788</v>
      </c>
      <c r="M456" s="2"/>
      <c r="N456" s="10" t="s">
        <v>19</v>
      </c>
      <c r="O456" s="2" t="str">
        <f t="shared" si="291"/>
        <v>'DfMliaPercObj19Sz',</v>
      </c>
      <c r="P456" s="2" t="str">
        <f t="shared" si="312"/>
        <v xml:space="preserve">           </v>
      </c>
      <c r="Q456" s="2" t="str">
        <f t="shared" si="292"/>
        <v>'single',</v>
      </c>
      <c r="R456" s="2" t="str">
        <f t="shared" si="274"/>
        <v>0,</v>
      </c>
      <c r="S456" s="2"/>
      <c r="T456" s="2" t="str">
        <f t="shared" si="293"/>
        <v>[-50, 50],</v>
      </c>
      <c r="U456" s="2" t="str">
        <f t="shared" si="313"/>
        <v xml:space="preserve">  </v>
      </c>
      <c r="V456" s="13" t="str">
        <f t="shared" si="294"/>
        <v>m,</v>
      </c>
      <c r="W456" s="2" t="str">
        <f t="shared" si="314"/>
        <v xml:space="preserve">       </v>
      </c>
      <c r="X456" s="5" t="str">
        <f t="shared" si="295"/>
        <v>' Difference in the height of the roadway between the detected object and our vehicle (center of the rear axle) ';</v>
      </c>
      <c r="Z456" s="3">
        <v>-8</v>
      </c>
      <c r="AA456" s="3">
        <v>7</v>
      </c>
      <c r="AB456" s="3">
        <v>4</v>
      </c>
    </row>
    <row r="457" spans="2:28" ht="13.35" customHeight="1" x14ac:dyDescent="0.3">
      <c r="B457" s="205"/>
      <c r="C457" s="31" t="str">
        <f t="shared" ref="C457:C465" si="315">"DfMliaPercObj20"&amp;D457</f>
        <v>DfMliaPercObj20Detect</v>
      </c>
      <c r="D457" s="44" t="s">
        <v>751</v>
      </c>
      <c r="E457" s="7" t="s">
        <v>752</v>
      </c>
      <c r="F457" s="10" t="s">
        <v>1775</v>
      </c>
      <c r="G457" s="27">
        <v>1</v>
      </c>
      <c r="H457" s="27">
        <v>0</v>
      </c>
      <c r="I457" s="27"/>
      <c r="J457" s="29">
        <v>0</v>
      </c>
      <c r="K457" s="29">
        <v>1</v>
      </c>
      <c r="L457" s="29" t="s">
        <v>1777</v>
      </c>
      <c r="M457" s="2"/>
      <c r="N457" s="10" t="s">
        <v>19</v>
      </c>
      <c r="O457" s="2" t="str">
        <f t="shared" si="291"/>
        <v>'DfMliaPercObj20Detect',</v>
      </c>
      <c r="P457" s="2" t="str">
        <f t="shared" si="312"/>
        <v xml:space="preserve">       </v>
      </c>
      <c r="Q457" s="2" t="str">
        <f t="shared" si="292"/>
        <v>'uint8',</v>
      </c>
      <c r="R457" s="2" t="str">
        <f t="shared" si="274"/>
        <v>0,</v>
      </c>
      <c r="S457" s="2"/>
      <c r="T457" s="2" t="str">
        <f t="shared" si="293"/>
        <v>[0, 1],</v>
      </c>
      <c r="U457" s="2" t="str">
        <f t="shared" si="313"/>
        <v xml:space="preserve">     </v>
      </c>
      <c r="V457" s="13" t="str">
        <f t="shared" si="294"/>
        <v>-,</v>
      </c>
      <c r="W457" s="2" t="str">
        <f t="shared" si="314"/>
        <v xml:space="preserve">       </v>
      </c>
      <c r="X457" s="5" t="str">
        <f t="shared" si="295"/>
        <v>' Detect flag of object ';</v>
      </c>
      <c r="Z457" s="3">
        <v>0</v>
      </c>
      <c r="AA457" s="3">
        <v>1</v>
      </c>
      <c r="AB457" s="3">
        <v>1</v>
      </c>
    </row>
    <row r="458" spans="2:28" ht="13.35" customHeight="1" x14ac:dyDescent="0.3">
      <c r="B458" s="205"/>
      <c r="C458" s="32" t="str">
        <f t="shared" si="315"/>
        <v>DfMliaPercObj20Sx1</v>
      </c>
      <c r="D458" s="86" t="s">
        <v>1558</v>
      </c>
      <c r="E458" s="7" t="s">
        <v>1562</v>
      </c>
      <c r="F458" s="10" t="s">
        <v>1776</v>
      </c>
      <c r="G458" s="27">
        <v>1</v>
      </c>
      <c r="H458" s="27">
        <v>0</v>
      </c>
      <c r="I458" s="27"/>
      <c r="J458" s="29">
        <v>0</v>
      </c>
      <c r="K458" s="29">
        <v>500</v>
      </c>
      <c r="L458" s="30" t="s">
        <v>1788</v>
      </c>
      <c r="M458" s="2"/>
      <c r="N458" s="10" t="s">
        <v>19</v>
      </c>
      <c r="O458" s="2" t="str">
        <f t="shared" si="291"/>
        <v>'DfMliaPercObj20Sx1',</v>
      </c>
      <c r="P458" s="2" t="str">
        <f t="shared" si="312"/>
        <v xml:space="preserve">          </v>
      </c>
      <c r="Q458" s="2" t="str">
        <f t="shared" si="292"/>
        <v>'single',</v>
      </c>
      <c r="R458" s="2" t="str">
        <f t="shared" si="274"/>
        <v>0,</v>
      </c>
      <c r="S458" s="2"/>
      <c r="T458" s="2" t="str">
        <f t="shared" si="293"/>
        <v>[0, 500],</v>
      </c>
      <c r="U458" s="2" t="str">
        <f t="shared" si="313"/>
        <v xml:space="preserve">   </v>
      </c>
      <c r="V458" s="13" t="str">
        <f t="shared" si="294"/>
        <v>m,</v>
      </c>
      <c r="W458" s="2" t="str">
        <f t="shared" si="314"/>
        <v xml:space="preserve">       </v>
      </c>
      <c r="X458" s="5" t="str">
        <f t="shared" si="295"/>
        <v>' Long Distance to left point of the Object ';</v>
      </c>
      <c r="Z458" s="3">
        <v>0</v>
      </c>
      <c r="AA458" s="3">
        <v>255</v>
      </c>
      <c r="AB458" s="3">
        <v>8</v>
      </c>
    </row>
    <row r="459" spans="2:28" ht="13.35" customHeight="1" x14ac:dyDescent="0.3">
      <c r="B459" s="205"/>
      <c r="C459" s="32" t="str">
        <f t="shared" si="315"/>
        <v>DfMliaPercObj20Sy1</v>
      </c>
      <c r="D459" s="86" t="s">
        <v>1559</v>
      </c>
      <c r="E459" s="7" t="s">
        <v>1563</v>
      </c>
      <c r="F459" s="10" t="s">
        <v>1776</v>
      </c>
      <c r="G459" s="27">
        <v>1</v>
      </c>
      <c r="H459" s="27">
        <v>0</v>
      </c>
      <c r="I459" s="27"/>
      <c r="J459" s="29">
        <v>-290</v>
      </c>
      <c r="K459" s="29">
        <v>290</v>
      </c>
      <c r="L459" s="30" t="s">
        <v>1788</v>
      </c>
      <c r="M459" s="2"/>
      <c r="N459" s="10" t="s">
        <v>19</v>
      </c>
      <c r="O459" s="2" t="str">
        <f t="shared" si="291"/>
        <v>'DfMliaPercObj20Sy1',</v>
      </c>
      <c r="P459" s="2" t="str">
        <f t="shared" si="312"/>
        <v xml:space="preserve">          </v>
      </c>
      <c r="Q459" s="2" t="str">
        <f t="shared" si="292"/>
        <v>'single',</v>
      </c>
      <c r="R459" s="2" t="str">
        <f t="shared" si="274"/>
        <v>0,</v>
      </c>
      <c r="S459" s="2"/>
      <c r="T459" s="2" t="str">
        <f t="shared" si="293"/>
        <v>[-290, 290],</v>
      </c>
      <c r="U459" s="2" t="str">
        <f t="shared" si="313"/>
        <v/>
      </c>
      <c r="V459" s="13" t="str">
        <f t="shared" si="294"/>
        <v>m,</v>
      </c>
      <c r="W459" s="2" t="str">
        <f t="shared" si="314"/>
        <v xml:space="preserve">       </v>
      </c>
      <c r="X459" s="5" t="str">
        <f t="shared" si="295"/>
        <v>' Lat Distande to left point of the Object ';</v>
      </c>
      <c r="Z459" s="3">
        <v>-127</v>
      </c>
      <c r="AA459" s="3">
        <v>127</v>
      </c>
      <c r="AB459" s="3">
        <v>8</v>
      </c>
    </row>
    <row r="460" spans="2:28" ht="13.35" customHeight="1" x14ac:dyDescent="0.3">
      <c r="B460" s="205"/>
      <c r="C460" s="32" t="str">
        <f t="shared" si="315"/>
        <v>DfMliaPercObj20Sx2</v>
      </c>
      <c r="D460" s="86" t="s">
        <v>1560</v>
      </c>
      <c r="E460" s="7" t="s">
        <v>1564</v>
      </c>
      <c r="F460" s="10" t="s">
        <v>1776</v>
      </c>
      <c r="G460" s="27">
        <v>1</v>
      </c>
      <c r="H460" s="27">
        <v>0</v>
      </c>
      <c r="I460" s="27"/>
      <c r="J460" s="29">
        <v>0</v>
      </c>
      <c r="K460" s="29">
        <v>500</v>
      </c>
      <c r="L460" s="30" t="s">
        <v>1788</v>
      </c>
      <c r="M460" s="2"/>
      <c r="N460" s="10" t="s">
        <v>19</v>
      </c>
      <c r="O460" s="2" t="str">
        <f t="shared" si="291"/>
        <v>'DfMliaPercObj20Sx2',</v>
      </c>
      <c r="P460" s="2" t="str">
        <f>REPT(" ", (31-LEN(O460)))</f>
        <v xml:space="preserve">          </v>
      </c>
      <c r="Q460" s="2" t="str">
        <f t="shared" si="292"/>
        <v>'single',</v>
      </c>
      <c r="R460" s="2" t="str">
        <f t="shared" si="274"/>
        <v>0,</v>
      </c>
      <c r="S460" s="2"/>
      <c r="T460" s="2" t="str">
        <f t="shared" si="293"/>
        <v>[0, 500],</v>
      </c>
      <c r="U460" s="2" t="str">
        <f>REPT(" ", (12-LEN(T460)))</f>
        <v xml:space="preserve">   </v>
      </c>
      <c r="V460" s="13" t="str">
        <f t="shared" si="294"/>
        <v>m,</v>
      </c>
      <c r="W460" s="2" t="str">
        <f>REPT(" ", (9-LEN(V460)))</f>
        <v xml:space="preserve">       </v>
      </c>
      <c r="X460" s="5" t="str">
        <f t="shared" si="295"/>
        <v>' Long Distance to right point of the Object ';</v>
      </c>
      <c r="Z460" s="3">
        <v>0</v>
      </c>
      <c r="AA460" s="3">
        <v>255</v>
      </c>
      <c r="AB460" s="3">
        <v>8</v>
      </c>
    </row>
    <row r="461" spans="2:28" ht="13.35" customHeight="1" x14ac:dyDescent="0.3">
      <c r="B461" s="205"/>
      <c r="C461" s="32" t="str">
        <f t="shared" si="315"/>
        <v>DfMliaPercObj20Sy2</v>
      </c>
      <c r="D461" s="86" t="s">
        <v>1561</v>
      </c>
      <c r="E461" s="7" t="s">
        <v>1565</v>
      </c>
      <c r="F461" s="10" t="s">
        <v>1776</v>
      </c>
      <c r="G461" s="27">
        <v>1</v>
      </c>
      <c r="H461" s="27">
        <v>0</v>
      </c>
      <c r="I461" s="27"/>
      <c r="J461" s="29">
        <v>-290</v>
      </c>
      <c r="K461" s="29">
        <v>290</v>
      </c>
      <c r="L461" s="30" t="s">
        <v>1788</v>
      </c>
      <c r="M461" s="2"/>
      <c r="N461" s="10" t="s">
        <v>19</v>
      </c>
      <c r="O461" s="2" t="str">
        <f t="shared" si="291"/>
        <v>'DfMliaPercObj20Sy2',</v>
      </c>
      <c r="P461" s="2" t="str">
        <f t="shared" ref="P461:P465" si="316">REPT(" ", (31-LEN(O461)))</f>
        <v xml:space="preserve">          </v>
      </c>
      <c r="Q461" s="2" t="str">
        <f t="shared" si="292"/>
        <v>'single',</v>
      </c>
      <c r="R461" s="2" t="str">
        <f t="shared" si="274"/>
        <v>0,</v>
      </c>
      <c r="S461" s="2"/>
      <c r="T461" s="2" t="str">
        <f t="shared" si="293"/>
        <v>[-290, 290],</v>
      </c>
      <c r="U461" s="2" t="str">
        <f t="shared" ref="U461:U465" si="317">REPT(" ", (12-LEN(T461)))</f>
        <v/>
      </c>
      <c r="V461" s="13" t="str">
        <f t="shared" si="294"/>
        <v>m,</v>
      </c>
      <c r="W461" s="2" t="str">
        <f t="shared" ref="W461:W465" si="318">REPT(" ", (9-LEN(V461)))</f>
        <v xml:space="preserve">       </v>
      </c>
      <c r="X461" s="5" t="str">
        <f t="shared" si="295"/>
        <v>' Lat Distande to right point of the Object ';</v>
      </c>
      <c r="Z461" s="3">
        <v>-127</v>
      </c>
      <c r="AA461" s="3">
        <v>127</v>
      </c>
      <c r="AB461" s="3">
        <v>8</v>
      </c>
    </row>
    <row r="462" spans="2:28" ht="13.35" customHeight="1" x14ac:dyDescent="0.3">
      <c r="B462" s="205"/>
      <c r="C462" s="32" t="str">
        <f t="shared" si="315"/>
        <v>DfMliaPercObj20Vel</v>
      </c>
      <c r="D462" s="284" t="s">
        <v>2976</v>
      </c>
      <c r="E462" s="7" t="s">
        <v>2978</v>
      </c>
      <c r="F462" s="10" t="s">
        <v>1776</v>
      </c>
      <c r="G462" s="27">
        <v>1</v>
      </c>
      <c r="H462" s="27">
        <v>0</v>
      </c>
      <c r="I462" s="27"/>
      <c r="J462" s="29">
        <v>0</v>
      </c>
      <c r="K462" s="29">
        <v>102</v>
      </c>
      <c r="L462" s="30" t="s">
        <v>2042</v>
      </c>
      <c r="M462" s="2"/>
      <c r="N462" s="10" t="s">
        <v>19</v>
      </c>
      <c r="O462" s="2" t="str">
        <f t="shared" si="291"/>
        <v>'DfMliaPercObj20Vel',</v>
      </c>
      <c r="P462" s="2" t="str">
        <f t="shared" si="316"/>
        <v xml:space="preserve">          </v>
      </c>
      <c r="Q462" s="2" t="str">
        <f t="shared" si="292"/>
        <v>'single',</v>
      </c>
      <c r="R462" s="2" t="str">
        <f t="shared" si="274"/>
        <v>0,</v>
      </c>
      <c r="S462" s="2"/>
      <c r="T462" s="2" t="str">
        <f t="shared" si="293"/>
        <v>[0, 102],</v>
      </c>
      <c r="U462" s="2" t="str">
        <f t="shared" si="317"/>
        <v xml:space="preserve">   </v>
      </c>
      <c r="V462" s="13" t="str">
        <f t="shared" si="294"/>
        <v>m/s,</v>
      </c>
      <c r="W462" s="2" t="str">
        <f t="shared" si="318"/>
        <v xml:space="preserve">     </v>
      </c>
      <c r="X462" s="5" t="str">
        <f t="shared" si="295"/>
        <v>' Speed ';</v>
      </c>
      <c r="Z462" s="3">
        <v>0</v>
      </c>
      <c r="AA462" s="3">
        <v>3</v>
      </c>
      <c r="AB462" s="3">
        <v>2</v>
      </c>
    </row>
    <row r="463" spans="2:28" ht="13.35" customHeight="1" x14ac:dyDescent="0.3">
      <c r="B463" s="205"/>
      <c r="C463" s="32" t="str">
        <f t="shared" si="315"/>
        <v>DfMliaPercObj20Precision</v>
      </c>
      <c r="D463" s="284" t="s">
        <v>2977</v>
      </c>
      <c r="E463" s="7" t="s">
        <v>2979</v>
      </c>
      <c r="F463" s="10" t="s">
        <v>1775</v>
      </c>
      <c r="G463" s="27">
        <v>1</v>
      </c>
      <c r="H463" s="27">
        <v>0</v>
      </c>
      <c r="I463" s="27"/>
      <c r="J463" s="29">
        <v>0</v>
      </c>
      <c r="K463" s="29">
        <v>1</v>
      </c>
      <c r="L463" s="29" t="s">
        <v>1777</v>
      </c>
      <c r="M463" s="2"/>
      <c r="N463" s="10" t="s">
        <v>19</v>
      </c>
      <c r="O463" s="2" t="str">
        <f t="shared" si="291"/>
        <v>'DfMliaPercObj20Precision',</v>
      </c>
      <c r="P463" s="2" t="str">
        <f t="shared" si="316"/>
        <v xml:space="preserve">    </v>
      </c>
      <c r="Q463" s="2" t="str">
        <f t="shared" si="292"/>
        <v>'uint8',</v>
      </c>
      <c r="R463" s="2" t="str">
        <f t="shared" si="274"/>
        <v>0,</v>
      </c>
      <c r="S463" s="2"/>
      <c r="T463" s="2" t="str">
        <f t="shared" si="293"/>
        <v>[0, 1],</v>
      </c>
      <c r="U463" s="2" t="str">
        <f t="shared" si="317"/>
        <v xml:space="preserve">     </v>
      </c>
      <c r="V463" s="13" t="str">
        <f t="shared" si="294"/>
        <v>-,</v>
      </c>
      <c r="W463" s="2" t="str">
        <f t="shared" si="318"/>
        <v xml:space="preserve">       </v>
      </c>
      <c r="X463" s="5" t="str">
        <f t="shared" si="295"/>
        <v>' 0 - Low percision 1 - High percision ';</v>
      </c>
      <c r="Z463" s="3">
        <v>0</v>
      </c>
      <c r="AA463" s="3">
        <v>3</v>
      </c>
      <c r="AB463" s="3">
        <v>2</v>
      </c>
    </row>
    <row r="464" spans="2:28" ht="13.35" customHeight="1" x14ac:dyDescent="0.3">
      <c r="B464" s="205"/>
      <c r="C464" s="32" t="str">
        <f t="shared" si="315"/>
        <v>DfMliaPercObj20LightSts</v>
      </c>
      <c r="D464" s="44" t="s">
        <v>750</v>
      </c>
      <c r="E464" s="7" t="s">
        <v>2980</v>
      </c>
      <c r="F464" s="10" t="s">
        <v>1775</v>
      </c>
      <c r="G464" s="27">
        <v>1</v>
      </c>
      <c r="H464" s="27">
        <v>0</v>
      </c>
      <c r="I464" s="27"/>
      <c r="J464" s="29">
        <v>0</v>
      </c>
      <c r="K464" s="29">
        <v>1</v>
      </c>
      <c r="L464" s="29" t="s">
        <v>1777</v>
      </c>
      <c r="M464" s="2"/>
      <c r="N464" s="10" t="s">
        <v>19</v>
      </c>
      <c r="O464" s="2" t="str">
        <f t="shared" si="291"/>
        <v>'DfMliaPercObj20LightSts',</v>
      </c>
      <c r="P464" s="2" t="str">
        <f t="shared" si="316"/>
        <v xml:space="preserve">     </v>
      </c>
      <c r="Q464" s="2" t="str">
        <f t="shared" si="292"/>
        <v>'uint8',</v>
      </c>
      <c r="R464" s="2" t="str">
        <f t="shared" si="274"/>
        <v>0,</v>
      </c>
      <c r="S464" s="2"/>
      <c r="T464" s="2" t="str">
        <f t="shared" si="293"/>
        <v>[0, 1],</v>
      </c>
      <c r="U464" s="2" t="str">
        <f t="shared" si="317"/>
        <v xml:space="preserve">     </v>
      </c>
      <c r="V464" s="13" t="str">
        <f t="shared" si="294"/>
        <v>-,</v>
      </c>
      <c r="W464" s="2" t="str">
        <f t="shared" si="318"/>
        <v xml:space="preserve">       </v>
      </c>
      <c r="X464" s="5" t="str">
        <f t="shared" si="295"/>
        <v>' 0 - Lights off 1 - Lights on ';</v>
      </c>
      <c r="Z464" s="3">
        <v>0</v>
      </c>
      <c r="AA464" s="3">
        <v>3</v>
      </c>
      <c r="AB464" s="3">
        <v>2</v>
      </c>
    </row>
    <row r="465" spans="2:28" ht="13.35" customHeight="1" thickBot="1" x14ac:dyDescent="0.35">
      <c r="B465" s="205"/>
      <c r="C465" s="33" t="str">
        <f t="shared" si="315"/>
        <v>DfMliaPercObj20Sz</v>
      </c>
      <c r="D465" s="211" t="s">
        <v>1874</v>
      </c>
      <c r="E465" s="7" t="s">
        <v>2981</v>
      </c>
      <c r="F465" s="10" t="s">
        <v>1776</v>
      </c>
      <c r="G465" s="27">
        <v>1</v>
      </c>
      <c r="H465" s="27">
        <v>0</v>
      </c>
      <c r="I465" s="27"/>
      <c r="J465" s="29">
        <v>-50</v>
      </c>
      <c r="K465" s="29">
        <v>50</v>
      </c>
      <c r="L465" s="30" t="s">
        <v>1788</v>
      </c>
      <c r="M465" s="2"/>
      <c r="N465" s="10" t="s">
        <v>19</v>
      </c>
      <c r="O465" s="2" t="str">
        <f t="shared" si="291"/>
        <v>'DfMliaPercObj20Sz',</v>
      </c>
      <c r="P465" s="2" t="str">
        <f t="shared" si="316"/>
        <v xml:space="preserve">           </v>
      </c>
      <c r="Q465" s="2" t="str">
        <f t="shared" si="292"/>
        <v>'single',</v>
      </c>
      <c r="R465" s="2" t="str">
        <f t="shared" si="274"/>
        <v>0,</v>
      </c>
      <c r="S465" s="2"/>
      <c r="T465" s="2" t="str">
        <f t="shared" si="293"/>
        <v>[-50, 50],</v>
      </c>
      <c r="U465" s="2" t="str">
        <f t="shared" si="317"/>
        <v xml:space="preserve">  </v>
      </c>
      <c r="V465" s="13" t="str">
        <f t="shared" si="294"/>
        <v>m,</v>
      </c>
      <c r="W465" s="2" t="str">
        <f t="shared" si="318"/>
        <v xml:space="preserve">       </v>
      </c>
      <c r="X465" s="5" t="str">
        <f t="shared" si="295"/>
        <v>' Difference in the height of the roadway between the detected object and our vehicle (center of the rear axle) ';</v>
      </c>
      <c r="Z465" s="3">
        <v>-8</v>
      </c>
      <c r="AA465" s="3">
        <v>7</v>
      </c>
      <c r="AB465" s="3">
        <v>4</v>
      </c>
    </row>
    <row r="466" spans="2:28" ht="13.35" customHeight="1" x14ac:dyDescent="0.3">
      <c r="B466" s="205"/>
      <c r="C466" s="31" t="str">
        <f t="shared" ref="C466:C474" si="319">"DfMliaPercObj21"&amp;D466</f>
        <v>DfMliaPercObj21Detect</v>
      </c>
      <c r="D466" s="44" t="s">
        <v>751</v>
      </c>
      <c r="E466" s="7" t="s">
        <v>752</v>
      </c>
      <c r="F466" s="10" t="s">
        <v>1775</v>
      </c>
      <c r="G466" s="27">
        <v>1</v>
      </c>
      <c r="H466" s="27">
        <v>0</v>
      </c>
      <c r="I466" s="27"/>
      <c r="J466" s="29">
        <v>0</v>
      </c>
      <c r="K466" s="29">
        <v>1</v>
      </c>
      <c r="L466" s="29" t="s">
        <v>1777</v>
      </c>
      <c r="M466" s="2"/>
      <c r="N466" s="10" t="s">
        <v>19</v>
      </c>
      <c r="O466" s="2" t="str">
        <f t="shared" ref="O466:O474" si="320">"'"&amp;C466&amp;"'"&amp;","</f>
        <v>'DfMliaPercObj21Detect',</v>
      </c>
      <c r="P466" s="2" t="str">
        <f t="shared" ref="P466:P468" si="321">REPT(" ", (31-LEN(O466)))</f>
        <v xml:space="preserve">       </v>
      </c>
      <c r="Q466" s="2" t="str">
        <f t="shared" ref="Q466:Q474" si="322">"'"&amp;F466&amp;"',"</f>
        <v>'uint8',</v>
      </c>
      <c r="R466" s="2" t="str">
        <f t="shared" si="207"/>
        <v>0,</v>
      </c>
      <c r="S466" s="2"/>
      <c r="T466" s="2" t="str">
        <f t="shared" ref="T466:T474" si="323">"["&amp;J466&amp;", "&amp;LEFT(K466,7)&amp;"]"&amp;","</f>
        <v>[0, 1],</v>
      </c>
      <c r="U466" s="2" t="str">
        <f t="shared" ref="U466:U468" si="324">REPT(" ", (12-LEN(T466)))</f>
        <v xml:space="preserve">     </v>
      </c>
      <c r="V466" s="13" t="str">
        <f t="shared" ref="V466:V474" si="325">IF(L466="[]","''",(IF(L466="'-'","''",L466)))&amp;","</f>
        <v>-,</v>
      </c>
      <c r="W466" s="2" t="str">
        <f t="shared" ref="W466:W468" si="326">REPT(" ", (9-LEN(V466)))</f>
        <v xml:space="preserve">       </v>
      </c>
      <c r="X466" s="5" t="str">
        <f t="shared" ref="X466:X474" si="327">"'"&amp;IF(E466="[]","-"," "&amp;(CLEAN(E466))&amp;" ")&amp;"'"&amp;";"</f>
        <v>' Detect flag of object ';</v>
      </c>
      <c r="Z466" s="3">
        <v>0</v>
      </c>
      <c r="AA466" s="3">
        <v>1</v>
      </c>
      <c r="AB466" s="3">
        <v>1</v>
      </c>
    </row>
    <row r="467" spans="2:28" ht="13.35" customHeight="1" x14ac:dyDescent="0.3">
      <c r="B467" s="205"/>
      <c r="C467" s="32" t="str">
        <f t="shared" si="319"/>
        <v>DfMliaPercObj21Sx1</v>
      </c>
      <c r="D467" s="86" t="s">
        <v>1558</v>
      </c>
      <c r="E467" s="7" t="s">
        <v>1562</v>
      </c>
      <c r="F467" s="10" t="s">
        <v>1776</v>
      </c>
      <c r="G467" s="27">
        <v>1</v>
      </c>
      <c r="H467" s="27">
        <v>0</v>
      </c>
      <c r="I467" s="27"/>
      <c r="J467" s="29">
        <v>0</v>
      </c>
      <c r="K467" s="29">
        <v>500</v>
      </c>
      <c r="L467" s="30" t="s">
        <v>1788</v>
      </c>
      <c r="M467" s="2"/>
      <c r="N467" s="10" t="s">
        <v>19</v>
      </c>
      <c r="O467" s="2" t="str">
        <f t="shared" si="320"/>
        <v>'DfMliaPercObj21Sx1',</v>
      </c>
      <c r="P467" s="2" t="str">
        <f t="shared" si="321"/>
        <v xml:space="preserve">          </v>
      </c>
      <c r="Q467" s="2" t="str">
        <f t="shared" si="322"/>
        <v>'single',</v>
      </c>
      <c r="R467" s="2" t="str">
        <f t="shared" si="207"/>
        <v>0,</v>
      </c>
      <c r="S467" s="2"/>
      <c r="T467" s="2" t="str">
        <f t="shared" si="323"/>
        <v>[0, 500],</v>
      </c>
      <c r="U467" s="2" t="str">
        <f t="shared" si="324"/>
        <v xml:space="preserve">   </v>
      </c>
      <c r="V467" s="13" t="str">
        <f t="shared" si="325"/>
        <v>m,</v>
      </c>
      <c r="W467" s="2" t="str">
        <f t="shared" si="326"/>
        <v xml:space="preserve">       </v>
      </c>
      <c r="X467" s="5" t="str">
        <f t="shared" si="327"/>
        <v>' Long Distance to left point of the Object ';</v>
      </c>
      <c r="Z467" s="3">
        <v>0</v>
      </c>
      <c r="AA467" s="3">
        <v>255</v>
      </c>
      <c r="AB467" s="3">
        <v>8</v>
      </c>
    </row>
    <row r="468" spans="2:28" ht="13.35" customHeight="1" x14ac:dyDescent="0.3">
      <c r="B468" s="205"/>
      <c r="C468" s="32" t="str">
        <f t="shared" si="319"/>
        <v>DfMliaPercObj21Sy1</v>
      </c>
      <c r="D468" s="86" t="s">
        <v>1559</v>
      </c>
      <c r="E468" s="7" t="s">
        <v>1563</v>
      </c>
      <c r="F468" s="10" t="s">
        <v>1776</v>
      </c>
      <c r="G468" s="27">
        <v>1</v>
      </c>
      <c r="H468" s="27">
        <v>0</v>
      </c>
      <c r="I468" s="27"/>
      <c r="J468" s="29">
        <v>-290</v>
      </c>
      <c r="K468" s="29">
        <v>290</v>
      </c>
      <c r="L468" s="30" t="s">
        <v>1788</v>
      </c>
      <c r="M468" s="2"/>
      <c r="N468" s="10" t="s">
        <v>19</v>
      </c>
      <c r="O468" s="2" t="str">
        <f t="shared" si="320"/>
        <v>'DfMliaPercObj21Sy1',</v>
      </c>
      <c r="P468" s="2" t="str">
        <f t="shared" si="321"/>
        <v xml:space="preserve">          </v>
      </c>
      <c r="Q468" s="2" t="str">
        <f t="shared" si="322"/>
        <v>'single',</v>
      </c>
      <c r="R468" s="2" t="str">
        <f t="shared" si="207"/>
        <v>0,</v>
      </c>
      <c r="S468" s="2"/>
      <c r="T468" s="2" t="str">
        <f t="shared" si="323"/>
        <v>[-290, 290],</v>
      </c>
      <c r="U468" s="2" t="str">
        <f t="shared" si="324"/>
        <v/>
      </c>
      <c r="V468" s="13" t="str">
        <f t="shared" si="325"/>
        <v>m,</v>
      </c>
      <c r="W468" s="2" t="str">
        <f t="shared" si="326"/>
        <v xml:space="preserve">       </v>
      </c>
      <c r="X468" s="5" t="str">
        <f t="shared" si="327"/>
        <v>' Lat Distande to left point of the Object ';</v>
      </c>
      <c r="Z468" s="3">
        <v>-127</v>
      </c>
      <c r="AA468" s="3">
        <v>127</v>
      </c>
      <c r="AB468" s="3">
        <v>8</v>
      </c>
    </row>
    <row r="469" spans="2:28" ht="13.35" customHeight="1" x14ac:dyDescent="0.3">
      <c r="B469" s="205"/>
      <c r="C469" s="32" t="str">
        <f t="shared" si="319"/>
        <v>DfMliaPercObj21Sx2</v>
      </c>
      <c r="D469" s="86" t="s">
        <v>1560</v>
      </c>
      <c r="E469" s="7" t="s">
        <v>1564</v>
      </c>
      <c r="F469" s="10" t="s">
        <v>1776</v>
      </c>
      <c r="G469" s="27">
        <v>1</v>
      </c>
      <c r="H469" s="27">
        <v>0</v>
      </c>
      <c r="I469" s="27"/>
      <c r="J469" s="29">
        <v>0</v>
      </c>
      <c r="K469" s="29">
        <v>500</v>
      </c>
      <c r="L469" s="30" t="s">
        <v>1788</v>
      </c>
      <c r="M469" s="2"/>
      <c r="N469" s="10" t="s">
        <v>19</v>
      </c>
      <c r="O469" s="2" t="str">
        <f t="shared" si="320"/>
        <v>'DfMliaPercObj21Sx2',</v>
      </c>
      <c r="P469" s="2" t="str">
        <f>REPT(" ", (31-LEN(O469)))</f>
        <v xml:space="preserve">          </v>
      </c>
      <c r="Q469" s="2" t="str">
        <f t="shared" si="322"/>
        <v>'single',</v>
      </c>
      <c r="R469" s="2" t="str">
        <f t="shared" si="207"/>
        <v>0,</v>
      </c>
      <c r="S469" s="2"/>
      <c r="T469" s="2" t="str">
        <f t="shared" si="323"/>
        <v>[0, 500],</v>
      </c>
      <c r="U469" s="2" t="str">
        <f>REPT(" ", (12-LEN(T469)))</f>
        <v xml:space="preserve">   </v>
      </c>
      <c r="V469" s="13" t="str">
        <f t="shared" si="325"/>
        <v>m,</v>
      </c>
      <c r="W469" s="2" t="str">
        <f>REPT(" ", (9-LEN(V469)))</f>
        <v xml:space="preserve">       </v>
      </c>
      <c r="X469" s="5" t="str">
        <f t="shared" si="327"/>
        <v>' Long Distance to right point of the Object ';</v>
      </c>
      <c r="Z469" s="3">
        <v>0</v>
      </c>
      <c r="AA469" s="3">
        <v>255</v>
      </c>
      <c r="AB469" s="3">
        <v>8</v>
      </c>
    </row>
    <row r="470" spans="2:28" ht="13.35" customHeight="1" x14ac:dyDescent="0.3">
      <c r="B470" s="205"/>
      <c r="C470" s="32" t="str">
        <f t="shared" si="319"/>
        <v>DfMliaPercObj21Sy2</v>
      </c>
      <c r="D470" s="86" t="s">
        <v>1561</v>
      </c>
      <c r="E470" s="7" t="s">
        <v>1565</v>
      </c>
      <c r="F470" s="10" t="s">
        <v>1776</v>
      </c>
      <c r="G470" s="27">
        <v>1</v>
      </c>
      <c r="H470" s="27">
        <v>0</v>
      </c>
      <c r="I470" s="27"/>
      <c r="J470" s="29">
        <v>-290</v>
      </c>
      <c r="K470" s="29">
        <v>290</v>
      </c>
      <c r="L470" s="30" t="s">
        <v>1788</v>
      </c>
      <c r="M470" s="2"/>
      <c r="N470" s="10" t="s">
        <v>19</v>
      </c>
      <c r="O470" s="2" t="str">
        <f t="shared" si="320"/>
        <v>'DfMliaPercObj21Sy2',</v>
      </c>
      <c r="P470" s="2" t="str">
        <f t="shared" ref="P470:P474" si="328">REPT(" ", (31-LEN(O470)))</f>
        <v xml:space="preserve">          </v>
      </c>
      <c r="Q470" s="2" t="str">
        <f t="shared" si="322"/>
        <v>'single',</v>
      </c>
      <c r="R470" s="2" t="str">
        <f t="shared" si="207"/>
        <v>0,</v>
      </c>
      <c r="S470" s="2"/>
      <c r="T470" s="2" t="str">
        <f t="shared" si="323"/>
        <v>[-290, 290],</v>
      </c>
      <c r="U470" s="2" t="str">
        <f t="shared" ref="U470:U474" si="329">REPT(" ", (12-LEN(T470)))</f>
        <v/>
      </c>
      <c r="V470" s="13" t="str">
        <f t="shared" si="325"/>
        <v>m,</v>
      </c>
      <c r="W470" s="2" t="str">
        <f t="shared" ref="W470:W474" si="330">REPT(" ", (9-LEN(V470)))</f>
        <v xml:space="preserve">       </v>
      </c>
      <c r="X470" s="5" t="str">
        <f t="shared" si="327"/>
        <v>' Lat Distande to right point of the Object ';</v>
      </c>
      <c r="Z470" s="3">
        <v>-127</v>
      </c>
      <c r="AA470" s="3">
        <v>127</v>
      </c>
      <c r="AB470" s="3">
        <v>8</v>
      </c>
    </row>
    <row r="471" spans="2:28" ht="13.35" customHeight="1" x14ac:dyDescent="0.3">
      <c r="B471" s="205"/>
      <c r="C471" s="32" t="str">
        <f t="shared" si="319"/>
        <v>DfMliaPercObj21Vel</v>
      </c>
      <c r="D471" s="284" t="s">
        <v>2976</v>
      </c>
      <c r="E471" s="7" t="s">
        <v>2978</v>
      </c>
      <c r="F471" s="10" t="s">
        <v>1776</v>
      </c>
      <c r="G471" s="27">
        <v>1</v>
      </c>
      <c r="H471" s="27">
        <v>0</v>
      </c>
      <c r="I471" s="27"/>
      <c r="J471" s="29">
        <v>0</v>
      </c>
      <c r="K471" s="29">
        <v>102</v>
      </c>
      <c r="L471" s="30" t="s">
        <v>2042</v>
      </c>
      <c r="M471" s="2"/>
      <c r="N471" s="10" t="s">
        <v>19</v>
      </c>
      <c r="O471" s="2" t="str">
        <f t="shared" si="320"/>
        <v>'DfMliaPercObj21Vel',</v>
      </c>
      <c r="P471" s="2" t="str">
        <f t="shared" si="328"/>
        <v xml:space="preserve">          </v>
      </c>
      <c r="Q471" s="2" t="str">
        <f t="shared" si="322"/>
        <v>'single',</v>
      </c>
      <c r="R471" s="2" t="str">
        <f t="shared" si="207"/>
        <v>0,</v>
      </c>
      <c r="S471" s="2"/>
      <c r="T471" s="2" t="str">
        <f t="shared" si="323"/>
        <v>[0, 102],</v>
      </c>
      <c r="U471" s="2" t="str">
        <f t="shared" si="329"/>
        <v xml:space="preserve">   </v>
      </c>
      <c r="V471" s="13" t="str">
        <f t="shared" si="325"/>
        <v>m/s,</v>
      </c>
      <c r="W471" s="2" t="str">
        <f t="shared" si="330"/>
        <v xml:space="preserve">     </v>
      </c>
      <c r="X471" s="5" t="str">
        <f t="shared" si="327"/>
        <v>' Speed ';</v>
      </c>
      <c r="Z471" s="3">
        <v>0</v>
      </c>
      <c r="AA471" s="3">
        <v>3</v>
      </c>
      <c r="AB471" s="3">
        <v>2</v>
      </c>
    </row>
    <row r="472" spans="2:28" ht="13.35" customHeight="1" x14ac:dyDescent="0.3">
      <c r="B472" s="205"/>
      <c r="C472" s="32" t="str">
        <f t="shared" si="319"/>
        <v>DfMliaPercObj21Precision</v>
      </c>
      <c r="D472" s="284" t="s">
        <v>2977</v>
      </c>
      <c r="E472" s="7" t="s">
        <v>2979</v>
      </c>
      <c r="F472" s="10" t="s">
        <v>1775</v>
      </c>
      <c r="G472" s="27">
        <v>1</v>
      </c>
      <c r="H472" s="27">
        <v>0</v>
      </c>
      <c r="I472" s="27"/>
      <c r="J472" s="29">
        <v>0</v>
      </c>
      <c r="K472" s="29">
        <v>1</v>
      </c>
      <c r="L472" s="29" t="s">
        <v>1777</v>
      </c>
      <c r="M472" s="2"/>
      <c r="N472" s="10" t="s">
        <v>19</v>
      </c>
      <c r="O472" s="2" t="str">
        <f t="shared" si="320"/>
        <v>'DfMliaPercObj21Precision',</v>
      </c>
      <c r="P472" s="2" t="str">
        <f t="shared" si="328"/>
        <v xml:space="preserve">    </v>
      </c>
      <c r="Q472" s="2" t="str">
        <f t="shared" si="322"/>
        <v>'uint8',</v>
      </c>
      <c r="R472" s="2" t="str">
        <f t="shared" si="207"/>
        <v>0,</v>
      </c>
      <c r="S472" s="2"/>
      <c r="T472" s="2" t="str">
        <f t="shared" si="323"/>
        <v>[0, 1],</v>
      </c>
      <c r="U472" s="2" t="str">
        <f t="shared" si="329"/>
        <v xml:space="preserve">     </v>
      </c>
      <c r="V472" s="13" t="str">
        <f t="shared" si="325"/>
        <v>-,</v>
      </c>
      <c r="W472" s="2" t="str">
        <f t="shared" si="330"/>
        <v xml:space="preserve">       </v>
      </c>
      <c r="X472" s="5" t="str">
        <f t="shared" si="327"/>
        <v>' 0 - Low percision 1 - High percision ';</v>
      </c>
      <c r="Z472" s="3">
        <v>0</v>
      </c>
      <c r="AA472" s="3">
        <v>3</v>
      </c>
      <c r="AB472" s="3">
        <v>2</v>
      </c>
    </row>
    <row r="473" spans="2:28" ht="13.35" customHeight="1" x14ac:dyDescent="0.3">
      <c r="B473" s="205"/>
      <c r="C473" s="32" t="str">
        <f t="shared" si="319"/>
        <v>DfMliaPercObj21LightSts</v>
      </c>
      <c r="D473" s="44" t="s">
        <v>750</v>
      </c>
      <c r="E473" s="7" t="s">
        <v>2980</v>
      </c>
      <c r="F473" s="10" t="s">
        <v>1775</v>
      </c>
      <c r="G473" s="27">
        <v>1</v>
      </c>
      <c r="H473" s="27">
        <v>0</v>
      </c>
      <c r="I473" s="27"/>
      <c r="J473" s="29">
        <v>0</v>
      </c>
      <c r="K473" s="29">
        <v>1</v>
      </c>
      <c r="L473" s="29" t="s">
        <v>1777</v>
      </c>
      <c r="M473" s="2"/>
      <c r="N473" s="10" t="s">
        <v>19</v>
      </c>
      <c r="O473" s="2" t="str">
        <f t="shared" si="320"/>
        <v>'DfMliaPercObj21LightSts',</v>
      </c>
      <c r="P473" s="2" t="str">
        <f t="shared" si="328"/>
        <v xml:space="preserve">     </v>
      </c>
      <c r="Q473" s="2" t="str">
        <f t="shared" si="322"/>
        <v>'uint8',</v>
      </c>
      <c r="R473" s="2" t="str">
        <f t="shared" si="207"/>
        <v>0,</v>
      </c>
      <c r="S473" s="2"/>
      <c r="T473" s="2" t="str">
        <f t="shared" si="323"/>
        <v>[0, 1],</v>
      </c>
      <c r="U473" s="2" t="str">
        <f t="shared" si="329"/>
        <v xml:space="preserve">     </v>
      </c>
      <c r="V473" s="13" t="str">
        <f t="shared" si="325"/>
        <v>-,</v>
      </c>
      <c r="W473" s="2" t="str">
        <f t="shared" si="330"/>
        <v xml:space="preserve">       </v>
      </c>
      <c r="X473" s="5" t="str">
        <f t="shared" si="327"/>
        <v>' 0 - Lights off 1 - Lights on ';</v>
      </c>
      <c r="Z473" s="3">
        <v>0</v>
      </c>
      <c r="AA473" s="3">
        <v>3</v>
      </c>
      <c r="AB473" s="3">
        <v>2</v>
      </c>
    </row>
    <row r="474" spans="2:28" ht="13.35" customHeight="1" thickBot="1" x14ac:dyDescent="0.35">
      <c r="B474" s="205"/>
      <c r="C474" s="33" t="str">
        <f t="shared" si="319"/>
        <v>DfMliaPercObj21Sz</v>
      </c>
      <c r="D474" s="211" t="s">
        <v>1874</v>
      </c>
      <c r="E474" s="7" t="s">
        <v>2981</v>
      </c>
      <c r="F474" s="10" t="s">
        <v>1776</v>
      </c>
      <c r="G474" s="27">
        <v>1</v>
      </c>
      <c r="H474" s="27">
        <v>0</v>
      </c>
      <c r="I474" s="27"/>
      <c r="J474" s="29">
        <v>-50</v>
      </c>
      <c r="K474" s="29">
        <v>50</v>
      </c>
      <c r="L474" s="30" t="s">
        <v>1788</v>
      </c>
      <c r="M474" s="2"/>
      <c r="N474" s="10" t="s">
        <v>19</v>
      </c>
      <c r="O474" s="2" t="str">
        <f t="shared" si="320"/>
        <v>'DfMliaPercObj21Sz',</v>
      </c>
      <c r="P474" s="2" t="str">
        <f t="shared" si="328"/>
        <v xml:space="preserve">           </v>
      </c>
      <c r="Q474" s="2" t="str">
        <f t="shared" si="322"/>
        <v>'single',</v>
      </c>
      <c r="R474" s="2" t="str">
        <f t="shared" si="207"/>
        <v>0,</v>
      </c>
      <c r="S474" s="2"/>
      <c r="T474" s="2" t="str">
        <f t="shared" si="323"/>
        <v>[-50, 50],</v>
      </c>
      <c r="U474" s="2" t="str">
        <f t="shared" si="329"/>
        <v xml:space="preserve">  </v>
      </c>
      <c r="V474" s="13" t="str">
        <f t="shared" si="325"/>
        <v>m,</v>
      </c>
      <c r="W474" s="2" t="str">
        <f t="shared" si="330"/>
        <v xml:space="preserve">       </v>
      </c>
      <c r="X474" s="5" t="str">
        <f t="shared" si="327"/>
        <v>' Difference in the height of the roadway between the detected object and our vehicle (center of the rear axle) ';</v>
      </c>
      <c r="Z474" s="3">
        <v>-8</v>
      </c>
      <c r="AA474" s="3">
        <v>7</v>
      </c>
      <c r="AB474" s="3">
        <v>4</v>
      </c>
    </row>
    <row r="475" spans="2:28" ht="13.35" customHeight="1" x14ac:dyDescent="0.3">
      <c r="E475" s="17" t="s">
        <v>1171</v>
      </c>
      <c r="N475" s="10"/>
      <c r="O475" s="1" t="str">
        <f>"    %"&amp;B476</f>
        <v xml:space="preserve">    %RearRadar</v>
      </c>
      <c r="P475" s="1"/>
      <c r="Q475" s="2"/>
      <c r="R475" s="2"/>
      <c r="S475" s="1"/>
      <c r="T475" s="2"/>
      <c r="U475" s="1"/>
      <c r="V475" s="13"/>
      <c r="W475" s="1"/>
      <c r="X475" s="5"/>
    </row>
    <row r="476" spans="2:28" ht="13.35" customHeight="1" thickBot="1" x14ac:dyDescent="0.35">
      <c r="B476" s="446" t="s">
        <v>2070</v>
      </c>
      <c r="C476" s="12" t="str">
        <f>"DfMrrxPerc"&amp;RIGHT(D476,LEN(D476)-5)</f>
        <v>DfMrrxPercRCW_W</v>
      </c>
      <c r="D476" s="237" t="s">
        <v>2053</v>
      </c>
      <c r="E476" s="7" t="s">
        <v>2059</v>
      </c>
      <c r="F476" s="11" t="s">
        <v>1775</v>
      </c>
      <c r="G476" s="27">
        <v>1</v>
      </c>
      <c r="H476" s="27">
        <v>0</v>
      </c>
      <c r="J476" s="29">
        <v>0</v>
      </c>
      <c r="K476" s="29">
        <v>2</v>
      </c>
      <c r="L476" s="29" t="s">
        <v>1777</v>
      </c>
      <c r="N476" s="10" t="s">
        <v>19</v>
      </c>
      <c r="O476" s="2" t="str">
        <f t="shared" ref="O476:O486" si="331">"'"&amp;C476&amp;"'"&amp;","</f>
        <v>'DfMrrxPercRCW_W',</v>
      </c>
      <c r="P476" s="1"/>
      <c r="Q476" s="2" t="str">
        <f t="shared" ref="Q476:Q486" si="332">"'"&amp;F476&amp;"',"</f>
        <v>'uint8',</v>
      </c>
      <c r="R476" s="2" t="str">
        <f t="shared" ref="R476:R486" si="333">"0,"</f>
        <v>0,</v>
      </c>
      <c r="S476" s="1"/>
      <c r="T476" s="2" t="str">
        <f t="shared" ref="T476:T486" si="334">"["&amp;J476&amp;", "&amp;LEFT(K476,7)&amp;"]"&amp;","</f>
        <v>[0, 2],</v>
      </c>
      <c r="U476" s="1"/>
      <c r="V476" s="13" t="str">
        <f t="shared" ref="V476:V486" si="335">IF(L476="[]","''",(IF(L476="'-'","''",L476)))&amp;","</f>
        <v>-,</v>
      </c>
      <c r="W476" s="1"/>
      <c r="X476" s="5" t="str">
        <f t="shared" ref="X476:X486" si="336">"'"&amp;IF(E476="[]","-"," "&amp;(CLEAN(E476))&amp;" ")&amp;"'"&amp;";"</f>
        <v>' Detect flag of object RCW warning ';</v>
      </c>
      <c r="Z476" s="3">
        <v>0</v>
      </c>
      <c r="AA476" s="3">
        <v>1</v>
      </c>
      <c r="AB476" s="3">
        <v>1</v>
      </c>
    </row>
    <row r="477" spans="2:28" ht="13.35" customHeight="1" x14ac:dyDescent="0.3">
      <c r="B477" s="446"/>
      <c r="C477" s="31" t="str">
        <f t="shared" ref="C477:C486" si="337">"DfMrrxPerc"&amp;RIGHT(D477,LEN(D477)-5)</f>
        <v>DfMrrxPercLCA_R_W</v>
      </c>
      <c r="D477" s="237" t="s">
        <v>2048</v>
      </c>
      <c r="E477" s="7" t="s">
        <v>2060</v>
      </c>
      <c r="F477" s="11" t="s">
        <v>1775</v>
      </c>
      <c r="G477" s="27">
        <v>1</v>
      </c>
      <c r="H477" s="27">
        <v>0</v>
      </c>
      <c r="J477" s="29">
        <v>0</v>
      </c>
      <c r="K477" s="29">
        <v>2</v>
      </c>
      <c r="L477" s="29" t="s">
        <v>1777</v>
      </c>
      <c r="N477" s="10" t="s">
        <v>19</v>
      </c>
      <c r="O477" s="2" t="str">
        <f t="shared" si="331"/>
        <v>'DfMrrxPercLCA_R_W',</v>
      </c>
      <c r="Q477" s="2" t="str">
        <f t="shared" si="332"/>
        <v>'uint8',</v>
      </c>
      <c r="R477" s="2" t="str">
        <f t="shared" si="333"/>
        <v>0,</v>
      </c>
      <c r="T477" s="2" t="str">
        <f t="shared" si="334"/>
        <v>[0, 2],</v>
      </c>
      <c r="V477" s="13" t="str">
        <f t="shared" si="335"/>
        <v>-,</v>
      </c>
      <c r="X477" s="5" t="str">
        <f t="shared" si="336"/>
        <v>' Detect flag of object LCA warning right radar ';</v>
      </c>
      <c r="Z477" s="3">
        <v>0</v>
      </c>
      <c r="AA477" s="3">
        <v>1</v>
      </c>
      <c r="AB477" s="3">
        <v>1</v>
      </c>
    </row>
    <row r="478" spans="2:28" ht="13.35" customHeight="1" x14ac:dyDescent="0.3">
      <c r="B478" s="446"/>
      <c r="C478" s="32" t="str">
        <f t="shared" si="337"/>
        <v>DfMrrxPercBSD_R_W</v>
      </c>
      <c r="D478" s="237" t="s">
        <v>2049</v>
      </c>
      <c r="E478" s="7" t="s">
        <v>2061</v>
      </c>
      <c r="F478" s="11" t="s">
        <v>1775</v>
      </c>
      <c r="G478" s="27">
        <v>1</v>
      </c>
      <c r="H478" s="27">
        <v>0</v>
      </c>
      <c r="J478" s="29">
        <v>0</v>
      </c>
      <c r="K478" s="29">
        <v>2</v>
      </c>
      <c r="L478" s="29" t="s">
        <v>1777</v>
      </c>
      <c r="N478" s="10" t="s">
        <v>19</v>
      </c>
      <c r="O478" s="2" t="str">
        <f t="shared" si="331"/>
        <v>'DfMrrxPercBSD_R_W',</v>
      </c>
      <c r="Q478" s="2" t="str">
        <f t="shared" si="332"/>
        <v>'uint8',</v>
      </c>
      <c r="R478" s="2" t="str">
        <f t="shared" si="333"/>
        <v>0,</v>
      </c>
      <c r="T478" s="2" t="str">
        <f t="shared" si="334"/>
        <v>[0, 2],</v>
      </c>
      <c r="V478" s="13" t="str">
        <f t="shared" si="335"/>
        <v>-,</v>
      </c>
      <c r="X478" s="5" t="str">
        <f t="shared" si="336"/>
        <v>' Detect flag of object BSD warning right radar ';</v>
      </c>
      <c r="Z478" s="3">
        <v>0</v>
      </c>
      <c r="AA478" s="3">
        <v>1</v>
      </c>
      <c r="AB478" s="3">
        <v>1</v>
      </c>
    </row>
    <row r="479" spans="2:28" ht="13.35" customHeight="1" x14ac:dyDescent="0.3">
      <c r="B479" s="446"/>
      <c r="C479" s="32" t="str">
        <f t="shared" si="337"/>
        <v>DfMrrxPercRCTA_R_W</v>
      </c>
      <c r="D479" s="237" t="s">
        <v>2050</v>
      </c>
      <c r="E479" s="7" t="s">
        <v>2062</v>
      </c>
      <c r="F479" s="11" t="s">
        <v>1775</v>
      </c>
      <c r="G479" s="27">
        <v>1</v>
      </c>
      <c r="H479" s="27">
        <v>0</v>
      </c>
      <c r="J479" s="29">
        <v>0</v>
      </c>
      <c r="K479" s="29">
        <v>2</v>
      </c>
      <c r="L479" s="29" t="s">
        <v>1777</v>
      </c>
      <c r="N479" s="10" t="s">
        <v>19</v>
      </c>
      <c r="O479" s="2" t="str">
        <f t="shared" si="331"/>
        <v>'DfMrrxPercRCTA_R_W',</v>
      </c>
      <c r="Q479" s="2" t="str">
        <f t="shared" si="332"/>
        <v>'uint8',</v>
      </c>
      <c r="R479" s="2" t="str">
        <f t="shared" si="333"/>
        <v>0,</v>
      </c>
      <c r="T479" s="2" t="str">
        <f t="shared" si="334"/>
        <v>[0, 2],</v>
      </c>
      <c r="V479" s="13" t="str">
        <f t="shared" si="335"/>
        <v>-,</v>
      </c>
      <c r="X479" s="5" t="str">
        <f t="shared" si="336"/>
        <v>' Detect flag of object RCTA warning right radar ';</v>
      </c>
      <c r="Z479" s="3">
        <v>0</v>
      </c>
      <c r="AA479" s="3">
        <v>1</v>
      </c>
      <c r="AB479" s="3">
        <v>1</v>
      </c>
    </row>
    <row r="480" spans="2:28" ht="13.35" customHeight="1" x14ac:dyDescent="0.3">
      <c r="B480" s="446"/>
      <c r="C480" s="32" t="str">
        <f t="shared" si="337"/>
        <v>DfMrrxPercDOW_R_W</v>
      </c>
      <c r="D480" s="237" t="s">
        <v>2051</v>
      </c>
      <c r="E480" s="7" t="s">
        <v>2063</v>
      </c>
      <c r="F480" s="11" t="s">
        <v>1775</v>
      </c>
      <c r="G480" s="27">
        <v>1</v>
      </c>
      <c r="H480" s="27">
        <v>0</v>
      </c>
      <c r="J480" s="29">
        <v>0</v>
      </c>
      <c r="K480" s="29">
        <v>2</v>
      </c>
      <c r="L480" s="29" t="s">
        <v>1777</v>
      </c>
      <c r="N480" s="10" t="s">
        <v>19</v>
      </c>
      <c r="O480" s="2" t="str">
        <f t="shared" si="331"/>
        <v>'DfMrrxPercDOW_R_W',</v>
      </c>
      <c r="Q480" s="2" t="str">
        <f t="shared" si="332"/>
        <v>'uint8',</v>
      </c>
      <c r="R480" s="2" t="str">
        <f t="shared" si="333"/>
        <v>0,</v>
      </c>
      <c r="T480" s="2" t="str">
        <f t="shared" si="334"/>
        <v>[0, 2],</v>
      </c>
      <c r="V480" s="13" t="str">
        <f t="shared" si="335"/>
        <v>-,</v>
      </c>
      <c r="X480" s="5" t="str">
        <f t="shared" si="336"/>
        <v>' Detect flag of object DOW warning right radar ';</v>
      </c>
      <c r="Z480" s="3">
        <v>0</v>
      </c>
      <c r="AA480" s="3">
        <v>1</v>
      </c>
      <c r="AB480" s="3">
        <v>1</v>
      </c>
    </row>
    <row r="481" spans="2:28" ht="13.35" customHeight="1" thickBot="1" x14ac:dyDescent="0.35">
      <c r="B481" s="446"/>
      <c r="C481" s="33" t="str">
        <f t="shared" si="337"/>
        <v>DfMrrxPercRCTB_R_W</v>
      </c>
      <c r="D481" s="237" t="s">
        <v>2052</v>
      </c>
      <c r="E481" s="7" t="s">
        <v>2064</v>
      </c>
      <c r="F481" s="11" t="s">
        <v>1775</v>
      </c>
      <c r="G481" s="27">
        <v>1</v>
      </c>
      <c r="H481" s="27">
        <v>0</v>
      </c>
      <c r="J481" s="29">
        <v>0</v>
      </c>
      <c r="K481" s="29">
        <v>2</v>
      </c>
      <c r="L481" s="29" t="s">
        <v>1777</v>
      </c>
      <c r="N481" s="10" t="s">
        <v>19</v>
      </c>
      <c r="O481" s="2" t="str">
        <f t="shared" si="331"/>
        <v>'DfMrrxPercRCTB_R_W',</v>
      </c>
      <c r="Q481" s="2" t="str">
        <f t="shared" si="332"/>
        <v>'uint8',</v>
      </c>
      <c r="R481" s="2" t="str">
        <f t="shared" si="333"/>
        <v>0,</v>
      </c>
      <c r="T481" s="2" t="str">
        <f t="shared" si="334"/>
        <v>[0, 2],</v>
      </c>
      <c r="V481" s="13" t="str">
        <f t="shared" si="335"/>
        <v>-,</v>
      </c>
      <c r="X481" s="5" t="str">
        <f t="shared" si="336"/>
        <v>' Detect flag of object RCTB warning right radar ';</v>
      </c>
      <c r="Z481" s="3">
        <v>0</v>
      </c>
      <c r="AA481" s="3">
        <v>1</v>
      </c>
      <c r="AB481" s="3">
        <v>1</v>
      </c>
    </row>
    <row r="482" spans="2:28" x14ac:dyDescent="0.3">
      <c r="B482" s="446"/>
      <c r="C482" s="31" t="str">
        <f t="shared" si="337"/>
        <v>DfMrrxPercLCA_L_W</v>
      </c>
      <c r="D482" s="237" t="s">
        <v>2054</v>
      </c>
      <c r="E482" s="7" t="s">
        <v>2065</v>
      </c>
      <c r="F482" s="11" t="s">
        <v>1775</v>
      </c>
      <c r="G482" s="27">
        <v>1</v>
      </c>
      <c r="H482" s="27">
        <v>0</v>
      </c>
      <c r="J482" s="29">
        <v>0</v>
      </c>
      <c r="K482" s="29">
        <v>2</v>
      </c>
      <c r="L482" s="29" t="s">
        <v>1777</v>
      </c>
      <c r="N482" s="10" t="s">
        <v>19</v>
      </c>
      <c r="O482" s="2" t="str">
        <f t="shared" si="331"/>
        <v>'DfMrrxPercLCA_L_W',</v>
      </c>
      <c r="Q482" s="2" t="str">
        <f t="shared" si="332"/>
        <v>'uint8',</v>
      </c>
      <c r="R482" s="2" t="str">
        <f t="shared" si="333"/>
        <v>0,</v>
      </c>
      <c r="T482" s="2" t="str">
        <f t="shared" si="334"/>
        <v>[0, 2],</v>
      </c>
      <c r="V482" s="13" t="str">
        <f t="shared" si="335"/>
        <v>-,</v>
      </c>
      <c r="X482" s="5" t="str">
        <f t="shared" si="336"/>
        <v>' Detect flag of object LCA warning left radar ';</v>
      </c>
      <c r="Z482" s="3">
        <v>0</v>
      </c>
      <c r="AA482" s="3">
        <v>1</v>
      </c>
      <c r="AB482" s="3">
        <v>1</v>
      </c>
    </row>
    <row r="483" spans="2:28" x14ac:dyDescent="0.3">
      <c r="B483" s="446"/>
      <c r="C483" s="32" t="str">
        <f t="shared" si="337"/>
        <v>DfMrrxPercBSD_L_W</v>
      </c>
      <c r="D483" s="237" t="s">
        <v>2055</v>
      </c>
      <c r="E483" s="7" t="s">
        <v>2066</v>
      </c>
      <c r="F483" s="11" t="s">
        <v>1775</v>
      </c>
      <c r="G483" s="27">
        <v>1</v>
      </c>
      <c r="H483" s="27">
        <v>0</v>
      </c>
      <c r="J483" s="29">
        <v>0</v>
      </c>
      <c r="K483" s="29">
        <v>2</v>
      </c>
      <c r="L483" s="29" t="s">
        <v>1777</v>
      </c>
      <c r="N483" s="10" t="s">
        <v>19</v>
      </c>
      <c r="O483" s="2" t="str">
        <f t="shared" si="331"/>
        <v>'DfMrrxPercBSD_L_W',</v>
      </c>
      <c r="Q483" s="2" t="str">
        <f t="shared" si="332"/>
        <v>'uint8',</v>
      </c>
      <c r="R483" s="2" t="str">
        <f t="shared" si="333"/>
        <v>0,</v>
      </c>
      <c r="T483" s="2" t="str">
        <f t="shared" si="334"/>
        <v>[0, 2],</v>
      </c>
      <c r="V483" s="13" t="str">
        <f t="shared" si="335"/>
        <v>-,</v>
      </c>
      <c r="X483" s="5" t="str">
        <f t="shared" si="336"/>
        <v>' Detect flag of object BSD warning left radar ';</v>
      </c>
      <c r="Z483" s="3">
        <v>0</v>
      </c>
      <c r="AA483" s="3">
        <v>1</v>
      </c>
      <c r="AB483" s="3">
        <v>1</v>
      </c>
    </row>
    <row r="484" spans="2:28" x14ac:dyDescent="0.3">
      <c r="B484" s="446"/>
      <c r="C484" s="32" t="str">
        <f t="shared" si="337"/>
        <v>DfMrrxPercRCTA_L_W</v>
      </c>
      <c r="D484" s="237" t="s">
        <v>2056</v>
      </c>
      <c r="E484" s="7" t="s">
        <v>2067</v>
      </c>
      <c r="F484" s="11" t="s">
        <v>1775</v>
      </c>
      <c r="G484" s="27">
        <v>1</v>
      </c>
      <c r="H484" s="27">
        <v>0</v>
      </c>
      <c r="J484" s="29">
        <v>0</v>
      </c>
      <c r="K484" s="29">
        <v>2</v>
      </c>
      <c r="L484" s="29" t="s">
        <v>1777</v>
      </c>
      <c r="N484" s="10" t="s">
        <v>19</v>
      </c>
      <c r="O484" s="2" t="str">
        <f t="shared" si="331"/>
        <v>'DfMrrxPercRCTA_L_W',</v>
      </c>
      <c r="Q484" s="2" t="str">
        <f t="shared" si="332"/>
        <v>'uint8',</v>
      </c>
      <c r="R484" s="2" t="str">
        <f t="shared" si="333"/>
        <v>0,</v>
      </c>
      <c r="T484" s="2" t="str">
        <f t="shared" si="334"/>
        <v>[0, 2],</v>
      </c>
      <c r="V484" s="13" t="str">
        <f t="shared" si="335"/>
        <v>-,</v>
      </c>
      <c r="X484" s="5" t="str">
        <f t="shared" si="336"/>
        <v>' Detect flag of object RCTA warning left radar ';</v>
      </c>
      <c r="Z484" s="3">
        <v>0</v>
      </c>
      <c r="AA484" s="3">
        <v>1</v>
      </c>
      <c r="AB484" s="3">
        <v>1</v>
      </c>
    </row>
    <row r="485" spans="2:28" x14ac:dyDescent="0.3">
      <c r="B485" s="446"/>
      <c r="C485" s="32" t="str">
        <f t="shared" si="337"/>
        <v>DfMrrxPercDOW_L_W</v>
      </c>
      <c r="D485" s="237" t="s">
        <v>2057</v>
      </c>
      <c r="E485" s="7" t="s">
        <v>2068</v>
      </c>
      <c r="F485" s="11" t="s">
        <v>1775</v>
      </c>
      <c r="G485" s="27">
        <v>1</v>
      </c>
      <c r="H485" s="27">
        <v>0</v>
      </c>
      <c r="J485" s="29">
        <v>0</v>
      </c>
      <c r="K485" s="29">
        <v>2</v>
      </c>
      <c r="L485" s="29" t="s">
        <v>1777</v>
      </c>
      <c r="N485" s="10" t="s">
        <v>19</v>
      </c>
      <c r="O485" s="2" t="str">
        <f t="shared" si="331"/>
        <v>'DfMrrxPercDOW_L_W',</v>
      </c>
      <c r="Q485" s="2" t="str">
        <f t="shared" si="332"/>
        <v>'uint8',</v>
      </c>
      <c r="R485" s="2" t="str">
        <f t="shared" si="333"/>
        <v>0,</v>
      </c>
      <c r="T485" s="2" t="str">
        <f t="shared" si="334"/>
        <v>[0, 2],</v>
      </c>
      <c r="V485" s="13" t="str">
        <f t="shared" si="335"/>
        <v>-,</v>
      </c>
      <c r="X485" s="5" t="str">
        <f t="shared" si="336"/>
        <v>' Detect flag of object DOW warning left radar ';</v>
      </c>
      <c r="Z485" s="3">
        <v>0</v>
      </c>
      <c r="AA485" s="3">
        <v>1</v>
      </c>
      <c r="AB485" s="3">
        <v>1</v>
      </c>
    </row>
    <row r="486" spans="2:28" ht="15" thickBot="1" x14ac:dyDescent="0.35">
      <c r="B486" s="446"/>
      <c r="C486" s="33" t="str">
        <f t="shared" si="337"/>
        <v>DfMrrxPercRCTB_L_W</v>
      </c>
      <c r="D486" s="237" t="s">
        <v>2058</v>
      </c>
      <c r="E486" s="7" t="s">
        <v>2069</v>
      </c>
      <c r="F486" s="11" t="s">
        <v>1775</v>
      </c>
      <c r="G486" s="27">
        <v>1</v>
      </c>
      <c r="H486" s="27">
        <v>0</v>
      </c>
      <c r="J486" s="29">
        <v>0</v>
      </c>
      <c r="K486" s="29">
        <v>2</v>
      </c>
      <c r="L486" s="29" t="s">
        <v>1777</v>
      </c>
      <c r="N486" s="10" t="s">
        <v>19</v>
      </c>
      <c r="O486" s="2" t="str">
        <f t="shared" si="331"/>
        <v>'DfMrrxPercRCTB_L_W',</v>
      </c>
      <c r="Q486" s="2" t="str">
        <f t="shared" si="332"/>
        <v>'uint8',</v>
      </c>
      <c r="R486" s="2" t="str">
        <f t="shared" si="333"/>
        <v>0,</v>
      </c>
      <c r="T486" s="2" t="str">
        <f t="shared" si="334"/>
        <v>[0, 2],</v>
      </c>
      <c r="V486" s="13" t="str">
        <f t="shared" si="335"/>
        <v>-,</v>
      </c>
      <c r="X486" s="5" t="str">
        <f t="shared" si="336"/>
        <v>' Detect flag of object RCTB warning left radar ';</v>
      </c>
      <c r="Z486" s="3">
        <v>0</v>
      </c>
      <c r="AA486" s="3">
        <v>1</v>
      </c>
      <c r="AB486" s="3">
        <v>1</v>
      </c>
    </row>
    <row r="487" spans="2:28" x14ac:dyDescent="0.3">
      <c r="D487" s="237"/>
    </row>
    <row r="488" spans="2:28" x14ac:dyDescent="0.3">
      <c r="D488" s="237"/>
    </row>
    <row r="638" spans="2:2" x14ac:dyDescent="0.3">
      <c r="B638" s="27"/>
    </row>
    <row r="639" spans="2:2" x14ac:dyDescent="0.3">
      <c r="B639" s="27"/>
    </row>
    <row r="640" spans="2:2" x14ac:dyDescent="0.3">
      <c r="B640" s="27"/>
    </row>
    <row r="641" spans="2:51" x14ac:dyDescent="0.3">
      <c r="B641" s="27"/>
    </row>
    <row r="642" spans="2:51" x14ac:dyDescent="0.3">
      <c r="B642" s="27"/>
    </row>
    <row r="643" spans="2:51" x14ac:dyDescent="0.3">
      <c r="B643" s="27"/>
    </row>
    <row r="644" spans="2:51" s="8" customFormat="1" x14ac:dyDescent="0.3">
      <c r="B644" s="27"/>
      <c r="D644" s="42"/>
      <c r="E644" s="7"/>
      <c r="F644" s="11"/>
      <c r="G644" s="3"/>
      <c r="H644" s="3"/>
      <c r="I644" s="3"/>
      <c r="J644" s="29"/>
      <c r="K644" s="29"/>
      <c r="L644" s="29"/>
      <c r="M644" s="3"/>
      <c r="N644" s="11"/>
      <c r="O644" s="2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  <c r="AU644" s="3"/>
      <c r="AV644" s="3"/>
      <c r="AW644" s="3"/>
      <c r="AX644" s="3"/>
      <c r="AY644" s="3"/>
    </row>
    <row r="645" spans="2:51" s="8" customFormat="1" x14ac:dyDescent="0.3">
      <c r="B645" s="27"/>
      <c r="D645" s="42"/>
      <c r="E645" s="7"/>
      <c r="F645" s="11"/>
      <c r="G645" s="3"/>
      <c r="H645" s="3"/>
      <c r="I645" s="3"/>
      <c r="J645" s="29"/>
      <c r="K645" s="29"/>
      <c r="L645" s="29"/>
      <c r="M645" s="3"/>
      <c r="N645" s="11"/>
      <c r="O645" s="2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  <c r="AU645" s="3"/>
      <c r="AV645" s="3"/>
      <c r="AW645" s="3"/>
      <c r="AX645" s="3"/>
      <c r="AY645" s="3"/>
    </row>
    <row r="646" spans="2:51" s="8" customFormat="1" x14ac:dyDescent="0.3">
      <c r="B646" s="27"/>
      <c r="D646" s="42"/>
      <c r="E646" s="7"/>
      <c r="F646" s="11"/>
      <c r="G646" s="3"/>
      <c r="H646" s="3"/>
      <c r="I646" s="3"/>
      <c r="J646" s="29"/>
      <c r="K646" s="29"/>
      <c r="L646" s="29"/>
      <c r="M646" s="3"/>
      <c r="N646" s="11"/>
      <c r="O646" s="2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  <c r="AX646" s="3"/>
      <c r="AY646" s="3"/>
    </row>
    <row r="647" spans="2:51" s="8" customFormat="1" x14ac:dyDescent="0.3">
      <c r="B647" s="27"/>
      <c r="D647" s="42"/>
      <c r="E647" s="7"/>
      <c r="F647" s="11"/>
      <c r="G647" s="3"/>
      <c r="H647" s="3"/>
      <c r="I647" s="3"/>
      <c r="J647" s="29"/>
      <c r="K647" s="29"/>
      <c r="L647" s="29"/>
      <c r="M647" s="3"/>
      <c r="N647" s="11"/>
      <c r="O647" s="2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  <c r="AX647" s="3"/>
      <c r="AY647" s="3"/>
    </row>
    <row r="648" spans="2:51" s="8" customFormat="1" x14ac:dyDescent="0.3">
      <c r="B648" s="27"/>
      <c r="D648" s="42"/>
      <c r="E648" s="7"/>
      <c r="F648" s="11"/>
      <c r="G648" s="3"/>
      <c r="H648" s="3"/>
      <c r="I648" s="3"/>
      <c r="J648" s="29"/>
      <c r="K648" s="29"/>
      <c r="L648" s="29"/>
      <c r="M648" s="3"/>
      <c r="N648" s="11"/>
      <c r="O648" s="2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  <c r="AV648" s="3"/>
      <c r="AW648" s="3"/>
      <c r="AX648" s="3"/>
      <c r="AY648" s="3"/>
    </row>
    <row r="649" spans="2:51" s="8" customFormat="1" x14ac:dyDescent="0.3">
      <c r="B649" s="27"/>
      <c r="D649" s="42"/>
      <c r="E649" s="7"/>
      <c r="F649" s="11"/>
      <c r="G649" s="3"/>
      <c r="H649" s="3"/>
      <c r="I649" s="3"/>
      <c r="J649" s="29"/>
      <c r="K649" s="29"/>
      <c r="L649" s="29"/>
      <c r="M649" s="3"/>
      <c r="N649" s="11"/>
      <c r="O649" s="2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  <c r="AV649" s="3"/>
      <c r="AW649" s="3"/>
      <c r="AX649" s="3"/>
      <c r="AY649" s="3"/>
    </row>
    <row r="650" spans="2:51" s="8" customFormat="1" x14ac:dyDescent="0.3">
      <c r="B650" s="27"/>
      <c r="D650" s="42"/>
      <c r="E650" s="7"/>
      <c r="F650" s="11"/>
      <c r="G650" s="3"/>
      <c r="H650" s="3"/>
      <c r="I650" s="3"/>
      <c r="J650" s="29"/>
      <c r="K650" s="29"/>
      <c r="L650" s="29"/>
      <c r="M650" s="3"/>
      <c r="N650" s="11"/>
      <c r="O650" s="2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  <c r="AU650" s="3"/>
      <c r="AV650" s="3"/>
      <c r="AW650" s="3"/>
      <c r="AX650" s="3"/>
      <c r="AY650" s="3"/>
    </row>
    <row r="651" spans="2:51" s="8" customFormat="1" x14ac:dyDescent="0.3">
      <c r="B651" s="35"/>
      <c r="D651" s="42"/>
      <c r="E651" s="7"/>
      <c r="F651" s="11"/>
      <c r="G651" s="3"/>
      <c r="H651" s="3"/>
      <c r="I651" s="3"/>
      <c r="J651" s="29"/>
      <c r="K651" s="29"/>
      <c r="L651" s="29"/>
      <c r="M651" s="3"/>
      <c r="N651" s="11"/>
      <c r="O651" s="2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  <c r="AU651" s="3"/>
      <c r="AV651" s="3"/>
      <c r="AW651" s="3"/>
      <c r="AX651" s="3"/>
      <c r="AY651" s="3"/>
    </row>
    <row r="652" spans="2:51" s="8" customFormat="1" x14ac:dyDescent="0.3">
      <c r="B652" s="35"/>
      <c r="D652" s="42"/>
      <c r="E652" s="7"/>
      <c r="F652" s="11"/>
      <c r="G652" s="3"/>
      <c r="H652" s="3"/>
      <c r="I652" s="3"/>
      <c r="J652" s="29"/>
      <c r="K652" s="29"/>
      <c r="L652" s="29"/>
      <c r="M652" s="3"/>
      <c r="N652" s="11"/>
      <c r="O652" s="2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  <c r="AV652" s="3"/>
      <c r="AW652" s="3"/>
      <c r="AX652" s="3"/>
      <c r="AY652" s="3"/>
    </row>
    <row r="653" spans="2:51" s="8" customFormat="1" x14ac:dyDescent="0.3">
      <c r="B653" s="35"/>
      <c r="D653" s="42"/>
      <c r="E653" s="7"/>
      <c r="F653" s="11"/>
      <c r="G653" s="3"/>
      <c r="H653" s="3"/>
      <c r="I653" s="3"/>
      <c r="J653" s="29"/>
      <c r="K653" s="29"/>
      <c r="L653" s="29"/>
      <c r="M653" s="3"/>
      <c r="N653" s="11"/>
      <c r="O653" s="2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  <c r="AV653" s="3"/>
      <c r="AW653" s="3"/>
      <c r="AX653" s="3"/>
      <c r="AY653" s="3"/>
    </row>
    <row r="654" spans="2:51" s="8" customFormat="1" x14ac:dyDescent="0.3">
      <c r="B654" s="35"/>
      <c r="D654" s="42"/>
      <c r="E654" s="7"/>
      <c r="F654" s="11"/>
      <c r="G654" s="3"/>
      <c r="H654" s="3"/>
      <c r="I654" s="3"/>
      <c r="J654" s="29"/>
      <c r="K654" s="29"/>
      <c r="L654" s="29"/>
      <c r="M654" s="3"/>
      <c r="N654" s="11"/>
      <c r="O654" s="2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3"/>
      <c r="AV654" s="3"/>
      <c r="AW654" s="3"/>
      <c r="AX654" s="3"/>
      <c r="AY654" s="3"/>
    </row>
    <row r="655" spans="2:51" s="8" customFormat="1" x14ac:dyDescent="0.3">
      <c r="B655" s="35"/>
      <c r="D655" s="42"/>
      <c r="E655" s="7"/>
      <c r="F655" s="11"/>
      <c r="G655" s="3"/>
      <c r="H655" s="3"/>
      <c r="I655" s="3"/>
      <c r="J655" s="29"/>
      <c r="K655" s="29"/>
      <c r="L655" s="29"/>
      <c r="M655" s="3"/>
      <c r="N655" s="11"/>
      <c r="O655" s="2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  <c r="AV655" s="3"/>
      <c r="AW655" s="3"/>
      <c r="AX655" s="3"/>
      <c r="AY655" s="3"/>
    </row>
    <row r="656" spans="2:51" s="8" customFormat="1" x14ac:dyDescent="0.3">
      <c r="B656" s="35"/>
      <c r="D656" s="42"/>
      <c r="E656" s="7"/>
      <c r="F656" s="11"/>
      <c r="G656" s="3"/>
      <c r="H656" s="3"/>
      <c r="I656" s="3"/>
      <c r="J656" s="29"/>
      <c r="K656" s="29"/>
      <c r="L656" s="29"/>
      <c r="M656" s="3"/>
      <c r="N656" s="11"/>
      <c r="O656" s="2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  <c r="AX656" s="3"/>
      <c r="AY656" s="3"/>
    </row>
  </sheetData>
  <mergeCells count="1">
    <mergeCell ref="B476:B486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0"/>
  <dimension ref="B1:AY181"/>
  <sheetViews>
    <sheetView zoomScaleNormal="100" workbookViewId="0">
      <pane ySplit="1" topLeftCell="A2" activePane="bottomLeft" state="frozen"/>
      <selection pane="bottomLeft" activeCell="A2" sqref="A2"/>
    </sheetView>
  </sheetViews>
  <sheetFormatPr defaultColWidth="8.5546875" defaultRowHeight="14.4" x14ac:dyDescent="0.3"/>
  <cols>
    <col min="1" max="1" width="8.5546875" style="3"/>
    <col min="2" max="2" width="25.44140625" style="87" customWidth="1"/>
    <col min="3" max="3" width="27" style="8" customWidth="1"/>
    <col min="4" max="4" width="23.44140625" style="42" customWidth="1"/>
    <col min="5" max="5" width="45.5546875" style="7" bestFit="1" customWidth="1"/>
    <col min="6" max="6" width="13.44140625" style="11" customWidth="1"/>
    <col min="7" max="7" width="7.5546875" style="3" customWidth="1"/>
    <col min="8" max="8" width="14.44140625" style="3" customWidth="1"/>
    <col min="9" max="9" width="7.5546875" style="3" customWidth="1"/>
    <col min="10" max="10" width="7.5546875" style="29" customWidth="1"/>
    <col min="11" max="11" width="7" style="29" customWidth="1"/>
    <col min="12" max="12" width="6.44140625" style="29" customWidth="1"/>
    <col min="13" max="13" width="6.44140625" style="3" customWidth="1"/>
    <col min="14" max="14" width="10.44140625" style="11" hidden="1" customWidth="1"/>
    <col min="15" max="15" width="25.44140625" style="2" hidden="1" customWidth="1"/>
    <col min="16" max="17" width="7.5546875" style="3" hidden="1" customWidth="1"/>
    <col min="18" max="18" width="9" style="3" hidden="1" customWidth="1"/>
    <col min="19" max="19" width="4.44140625" style="3" hidden="1" customWidth="1"/>
    <col min="20" max="20" width="9.5546875" style="3" hidden="1" customWidth="1"/>
    <col min="21" max="21" width="3.5546875" style="3" hidden="1" customWidth="1"/>
    <col min="22" max="22" width="7.44140625" style="3" hidden="1" customWidth="1"/>
    <col min="23" max="23" width="5.5546875" style="3" hidden="1" customWidth="1"/>
    <col min="24" max="24" width="51.44140625" style="3" hidden="1" customWidth="1"/>
    <col min="25" max="25" width="18.44140625" style="3" customWidth="1"/>
    <col min="26" max="16384" width="8.5546875" style="3"/>
  </cols>
  <sheetData>
    <row r="1" spans="2:51" s="53" customFormat="1" x14ac:dyDescent="0.3">
      <c r="B1" s="174" t="s">
        <v>28</v>
      </c>
      <c r="C1" s="146" t="s">
        <v>1796</v>
      </c>
      <c r="D1" s="146" t="s">
        <v>1463</v>
      </c>
      <c r="E1" s="175" t="s">
        <v>24</v>
      </c>
      <c r="F1" s="146" t="s">
        <v>728</v>
      </c>
      <c r="G1" s="146"/>
      <c r="H1" s="146" t="s">
        <v>1320</v>
      </c>
      <c r="I1" s="146"/>
      <c r="J1" s="50" t="s">
        <v>22</v>
      </c>
      <c r="K1" s="50" t="s">
        <v>23</v>
      </c>
      <c r="L1" s="50" t="s">
        <v>1795</v>
      </c>
      <c r="M1" s="48"/>
      <c r="N1" s="48"/>
      <c r="O1" s="92" t="s">
        <v>20</v>
      </c>
      <c r="P1" s="92"/>
      <c r="Q1" s="92" t="s">
        <v>21</v>
      </c>
      <c r="R1" s="92" t="s">
        <v>27</v>
      </c>
      <c r="S1" s="92"/>
      <c r="T1" s="92" t="s">
        <v>25</v>
      </c>
      <c r="U1" s="92"/>
      <c r="V1" s="92" t="s">
        <v>26</v>
      </c>
      <c r="W1" s="92"/>
      <c r="X1" s="92" t="s">
        <v>24</v>
      </c>
      <c r="Y1" s="48"/>
      <c r="Z1" s="48"/>
      <c r="AA1" s="48"/>
      <c r="AB1" s="48"/>
      <c r="AC1" s="48"/>
      <c r="AD1" s="48"/>
      <c r="AE1" s="48"/>
      <c r="AF1" s="48"/>
      <c r="AG1" s="48"/>
      <c r="AH1" s="48"/>
      <c r="AI1" s="48"/>
      <c r="AJ1" s="48"/>
      <c r="AK1" s="48"/>
      <c r="AL1" s="48"/>
      <c r="AM1" s="48"/>
      <c r="AN1" s="48"/>
      <c r="AO1" s="48"/>
      <c r="AP1" s="48"/>
      <c r="AQ1" s="48"/>
      <c r="AR1" s="48"/>
      <c r="AS1" s="48"/>
      <c r="AT1" s="48"/>
      <c r="AU1" s="48"/>
      <c r="AV1" s="48"/>
      <c r="AW1" s="48"/>
      <c r="AX1" s="48"/>
      <c r="AY1" s="48"/>
    </row>
    <row r="2" spans="2:51" s="8" customFormat="1" ht="15" customHeight="1" x14ac:dyDescent="0.3"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1" t="str">
        <f>"    %"&amp;B3</f>
        <v xml:space="preserve">    %DataToPerc</v>
      </c>
      <c r="P2" s="1"/>
      <c r="Q2" s="1"/>
      <c r="R2" s="1"/>
      <c r="S2" s="1"/>
      <c r="T2" s="1"/>
      <c r="U2" s="1"/>
      <c r="V2" s="13"/>
      <c r="W2" s="1"/>
      <c r="X2" s="6"/>
    </row>
    <row r="3" spans="2:51" x14ac:dyDescent="0.3">
      <c r="B3" s="443" t="s">
        <v>1958</v>
      </c>
      <c r="C3" s="12" t="s">
        <v>1959</v>
      </c>
      <c r="D3" s="144" t="s">
        <v>1477</v>
      </c>
      <c r="E3" s="7" t="s">
        <v>1161</v>
      </c>
      <c r="F3" s="10" t="s">
        <v>1775</v>
      </c>
      <c r="H3" s="3">
        <v>0</v>
      </c>
      <c r="J3" s="29">
        <v>0</v>
      </c>
      <c r="K3" s="29">
        <v>1</v>
      </c>
      <c r="L3" s="29" t="s">
        <v>1777</v>
      </c>
      <c r="N3" s="10" t="s">
        <v>19</v>
      </c>
      <c r="O3" s="2" t="str">
        <f t="shared" ref="O3:O8" si="0">"'"&amp;C3&amp;"'"&amp;","</f>
        <v>'DtPercStartMlia',</v>
      </c>
      <c r="P3" s="2" t="str">
        <f t="shared" ref="P3:P8" si="1">REPT(" ", (31-LEN(O3)))</f>
        <v xml:space="preserve">             </v>
      </c>
      <c r="Q3" s="2" t="str">
        <f>"'"&amp;F3&amp;"',"</f>
        <v>'uint8',</v>
      </c>
      <c r="R3" s="2" t="str">
        <f t="shared" ref="R3:R8" si="2">"0,"</f>
        <v>0,</v>
      </c>
      <c r="S3" s="2"/>
      <c r="T3" s="2" t="str">
        <f t="shared" ref="T3:T8" si="3">"["&amp;J3&amp;", "&amp;LEFT(K3,7)&amp;"]"&amp;","</f>
        <v>[0, 1],</v>
      </c>
      <c r="U3" s="2" t="str">
        <f t="shared" ref="U3:U9" si="4">REPT(" ", (12-LEN(T3)))</f>
        <v xml:space="preserve">     </v>
      </c>
      <c r="V3" s="13" t="str">
        <f t="shared" ref="V3:V8" si="5">IF(L3="[]","''",(IF(L3="'-'","''",L3)))&amp;","</f>
        <v>-,</v>
      </c>
      <c r="W3" s="2" t="str">
        <f t="shared" ref="W3:W8" si="6">REPT(" ", (9-LEN(V3)))</f>
        <v xml:space="preserve">       </v>
      </c>
      <c r="X3" s="5" t="str">
        <f t="shared" ref="X3:X10" si="7">"'"&amp;IF(E3="[]","-"," "&amp;(CLEAN(E3))&amp;" ")&amp;"'"&amp;";"</f>
        <v>' Req to Start MLIA neural network ';</v>
      </c>
    </row>
    <row r="4" spans="2:51" x14ac:dyDescent="0.3">
      <c r="B4" s="443"/>
      <c r="C4" s="12" t="s">
        <v>1960</v>
      </c>
      <c r="D4" s="144" t="s">
        <v>1472</v>
      </c>
      <c r="E4" s="7" t="s">
        <v>1162</v>
      </c>
      <c r="F4" s="10" t="s">
        <v>1775</v>
      </c>
      <c r="H4" s="3">
        <v>0</v>
      </c>
      <c r="J4" s="29">
        <v>0</v>
      </c>
      <c r="K4" s="29">
        <v>1</v>
      </c>
      <c r="L4" s="29" t="s">
        <v>1777</v>
      </c>
      <c r="N4" s="10" t="s">
        <v>19</v>
      </c>
      <c r="O4" s="2" t="str">
        <f t="shared" si="0"/>
        <v>'DtPercStartFrontPasObj',</v>
      </c>
      <c r="P4" s="2" t="str">
        <f t="shared" si="1"/>
        <v xml:space="preserve">      </v>
      </c>
      <c r="Q4" s="2" t="str">
        <f t="shared" ref="Q4:Q8" si="8">"'"&amp;F4&amp;"',"</f>
        <v>'uint8',</v>
      </c>
      <c r="R4" s="2" t="str">
        <f t="shared" si="2"/>
        <v>0,</v>
      </c>
      <c r="S4" s="2"/>
      <c r="T4" s="2" t="str">
        <f t="shared" si="3"/>
        <v>[0, 1],</v>
      </c>
      <c r="U4" s="2" t="str">
        <f t="shared" si="4"/>
        <v xml:space="preserve">     </v>
      </c>
      <c r="V4" s="13" t="str">
        <f t="shared" si="5"/>
        <v>-,</v>
      </c>
      <c r="W4" s="2" t="str">
        <f t="shared" si="6"/>
        <v xml:space="preserve">       </v>
      </c>
      <c r="X4" s="5" t="str">
        <f t="shared" si="7"/>
        <v>' Req to Start Front passing Obj neural network ';</v>
      </c>
    </row>
    <row r="5" spans="2:51" x14ac:dyDescent="0.3">
      <c r="B5" s="443"/>
      <c r="C5" s="12" t="s">
        <v>1961</v>
      </c>
      <c r="D5" s="144" t="s">
        <v>1473</v>
      </c>
      <c r="E5" s="7" t="s">
        <v>1478</v>
      </c>
      <c r="F5" s="10" t="s">
        <v>1775</v>
      </c>
      <c r="H5" s="3">
        <v>0</v>
      </c>
      <c r="J5" s="29">
        <v>0</v>
      </c>
      <c r="K5" s="29">
        <v>1</v>
      </c>
      <c r="L5" s="29" t="s">
        <v>1777</v>
      </c>
      <c r="N5" s="10" t="s">
        <v>19</v>
      </c>
      <c r="O5" s="2" t="str">
        <f t="shared" si="0"/>
        <v>'DtPercStartFrontOncomObj',</v>
      </c>
      <c r="P5" s="2" t="str">
        <f t="shared" si="1"/>
        <v xml:space="preserve">    </v>
      </c>
      <c r="Q5" s="2" t="str">
        <f t="shared" si="8"/>
        <v>'uint8',</v>
      </c>
      <c r="R5" s="2" t="str">
        <f t="shared" si="2"/>
        <v>0,</v>
      </c>
      <c r="S5" s="2"/>
      <c r="T5" s="2" t="str">
        <f t="shared" si="3"/>
        <v>[0, 1],</v>
      </c>
      <c r="U5" s="2" t="str">
        <f t="shared" si="4"/>
        <v xml:space="preserve">     </v>
      </c>
      <c r="V5" s="13" t="str">
        <f t="shared" si="5"/>
        <v>-,</v>
      </c>
      <c r="W5" s="2" t="str">
        <f t="shared" si="6"/>
        <v xml:space="preserve">       </v>
      </c>
      <c r="X5" s="5" t="str">
        <f t="shared" si="7"/>
        <v>' Req to Start Front oncoming Obj neural network ';</v>
      </c>
    </row>
    <row r="6" spans="2:51" x14ac:dyDescent="0.3">
      <c r="B6" s="443"/>
      <c r="C6" s="12" t="s">
        <v>1962</v>
      </c>
      <c r="D6" s="144" t="s">
        <v>1475</v>
      </c>
      <c r="E6" s="7" t="s">
        <v>1163</v>
      </c>
      <c r="F6" s="10" t="s">
        <v>1775</v>
      </c>
      <c r="H6" s="3">
        <v>0</v>
      </c>
      <c r="J6" s="29">
        <v>0</v>
      </c>
      <c r="K6" s="29">
        <v>1</v>
      </c>
      <c r="L6" s="29" t="s">
        <v>1777</v>
      </c>
      <c r="N6" s="10" t="s">
        <v>19</v>
      </c>
      <c r="O6" s="2" t="str">
        <f t="shared" si="0"/>
        <v>'DtPercStartSign',</v>
      </c>
      <c r="P6" s="2" t="str">
        <f t="shared" si="1"/>
        <v xml:space="preserve">             </v>
      </c>
      <c r="Q6" s="2" t="str">
        <f t="shared" si="8"/>
        <v>'uint8',</v>
      </c>
      <c r="R6" s="2" t="str">
        <f t="shared" si="2"/>
        <v>0,</v>
      </c>
      <c r="S6" s="2"/>
      <c r="T6" s="2" t="str">
        <f t="shared" si="3"/>
        <v>[0, 1],</v>
      </c>
      <c r="U6" s="2" t="str">
        <f t="shared" si="4"/>
        <v xml:space="preserve">     </v>
      </c>
      <c r="V6" s="13" t="str">
        <f t="shared" si="5"/>
        <v>-,</v>
      </c>
      <c r="W6" s="2" t="str">
        <f t="shared" si="6"/>
        <v xml:space="preserve">       </v>
      </c>
      <c r="X6" s="5" t="str">
        <f t="shared" si="7"/>
        <v>' Req to Start Sign neural network ';</v>
      </c>
    </row>
    <row r="7" spans="2:51" x14ac:dyDescent="0.3">
      <c r="B7" s="443"/>
      <c r="C7" s="12" t="s">
        <v>1963</v>
      </c>
      <c r="D7" s="144" t="s">
        <v>1476</v>
      </c>
      <c r="E7" s="7" t="s">
        <v>1164</v>
      </c>
      <c r="F7" s="10" t="s">
        <v>1775</v>
      </c>
      <c r="H7" s="3">
        <v>0</v>
      </c>
      <c r="J7" s="29">
        <v>0</v>
      </c>
      <c r="K7" s="29">
        <v>1</v>
      </c>
      <c r="L7" s="29" t="s">
        <v>1777</v>
      </c>
      <c r="N7" s="10" t="s">
        <v>19</v>
      </c>
      <c r="O7" s="2" t="str">
        <f t="shared" si="0"/>
        <v>'DtPercStartLane',</v>
      </c>
      <c r="P7" s="2" t="str">
        <f t="shared" si="1"/>
        <v xml:space="preserve">             </v>
      </c>
      <c r="Q7" s="2" t="str">
        <f t="shared" si="8"/>
        <v>'uint8',</v>
      </c>
      <c r="R7" s="2" t="str">
        <f t="shared" si="2"/>
        <v>0,</v>
      </c>
      <c r="S7" s="2"/>
      <c r="T7" s="2" t="str">
        <f t="shared" si="3"/>
        <v>[0, 1],</v>
      </c>
      <c r="U7" s="2" t="str">
        <f t="shared" si="4"/>
        <v xml:space="preserve">     </v>
      </c>
      <c r="V7" s="13" t="str">
        <f t="shared" si="5"/>
        <v>-,</v>
      </c>
      <c r="W7" s="2" t="str">
        <f t="shared" si="6"/>
        <v xml:space="preserve">       </v>
      </c>
      <c r="X7" s="5" t="str">
        <f t="shared" si="7"/>
        <v>' Req to Start Lane neural network ';</v>
      </c>
    </row>
    <row r="8" spans="2:51" x14ac:dyDescent="0.3">
      <c r="B8" s="443"/>
      <c r="C8" s="170" t="s">
        <v>1964</v>
      </c>
      <c r="D8" s="144" t="s">
        <v>1474</v>
      </c>
      <c r="E8" s="7" t="s">
        <v>1161</v>
      </c>
      <c r="F8" s="10" t="s">
        <v>1775</v>
      </c>
      <c r="H8" s="3">
        <v>0</v>
      </c>
      <c r="J8" s="29">
        <v>0</v>
      </c>
      <c r="K8" s="29">
        <v>1</v>
      </c>
      <c r="L8" s="29" t="s">
        <v>1777</v>
      </c>
      <c r="N8" s="10" t="s">
        <v>19</v>
      </c>
      <c r="O8" s="2" t="str">
        <f t="shared" si="0"/>
        <v>'DtPercStartRearObj',</v>
      </c>
      <c r="P8" s="2" t="str">
        <f t="shared" si="1"/>
        <v xml:space="preserve">          </v>
      </c>
      <c r="Q8" s="2" t="str">
        <f t="shared" si="8"/>
        <v>'uint8',</v>
      </c>
      <c r="R8" s="2" t="str">
        <f t="shared" si="2"/>
        <v>0,</v>
      </c>
      <c r="S8" s="2"/>
      <c r="T8" s="2" t="str">
        <f t="shared" si="3"/>
        <v>[0, 1],</v>
      </c>
      <c r="U8" s="2" t="str">
        <f t="shared" si="4"/>
        <v xml:space="preserve">     </v>
      </c>
      <c r="V8" s="13" t="str">
        <f t="shared" si="5"/>
        <v>-,</v>
      </c>
      <c r="W8" s="2" t="str">
        <f t="shared" si="6"/>
        <v xml:space="preserve">       </v>
      </c>
      <c r="X8" s="5" t="str">
        <f t="shared" si="7"/>
        <v>' Req to Start MLIA neural network ';</v>
      </c>
    </row>
    <row r="9" spans="2:51" x14ac:dyDescent="0.3">
      <c r="B9" s="443"/>
      <c r="C9" s="24" t="s">
        <v>2809</v>
      </c>
      <c r="D9" s="42" t="s">
        <v>2810</v>
      </c>
      <c r="E9" s="7" t="s">
        <v>2811</v>
      </c>
      <c r="F9" s="10" t="s">
        <v>1775</v>
      </c>
      <c r="H9" s="8">
        <v>0</v>
      </c>
      <c r="J9" s="29">
        <v>0</v>
      </c>
      <c r="K9" s="29">
        <v>1</v>
      </c>
      <c r="L9" s="29" t="s">
        <v>1777</v>
      </c>
      <c r="N9" s="10"/>
      <c r="P9" s="1"/>
      <c r="Q9" s="1"/>
      <c r="R9" s="1"/>
      <c r="S9" s="1"/>
      <c r="T9" s="1" t="e">
        <f>"["&amp;#REF!&amp;", "&amp;LEFT(#REF!,7)&amp;"]"&amp;","</f>
        <v>#REF!</v>
      </c>
      <c r="U9" s="1" t="e">
        <f t="shared" si="4"/>
        <v>#REF!</v>
      </c>
      <c r="V9" s="1"/>
      <c r="W9" s="1"/>
      <c r="X9" s="1" t="e">
        <f>"'"&amp;IF(#REF!="[]","-"," "&amp;(CLEAN(#REF!))&amp;" ")&amp;"'"&amp;";"</f>
        <v>#REF!</v>
      </c>
    </row>
    <row r="10" spans="2:51" x14ac:dyDescent="0.3">
      <c r="B10" s="443"/>
      <c r="C10" s="24" t="s">
        <v>3153</v>
      </c>
      <c r="D10" s="306" t="s">
        <v>3155</v>
      </c>
      <c r="E10" s="7" t="s">
        <v>3156</v>
      </c>
      <c r="F10" s="10" t="s">
        <v>1775</v>
      </c>
      <c r="H10" s="8">
        <v>0</v>
      </c>
      <c r="J10" s="29">
        <v>0</v>
      </c>
      <c r="K10" s="29">
        <v>1</v>
      </c>
      <c r="L10" s="29" t="s">
        <v>1777</v>
      </c>
      <c r="X10" s="1" t="str">
        <f t="shared" si="7"/>
        <v>' Request to start recording (REC) ';</v>
      </c>
    </row>
    <row r="169" spans="2:51" s="8" customFormat="1" x14ac:dyDescent="0.3">
      <c r="B169" s="27"/>
      <c r="D169" s="42"/>
      <c r="E169" s="7"/>
      <c r="F169" s="11"/>
      <c r="G169" s="3"/>
      <c r="H169" s="3"/>
      <c r="I169" s="3"/>
      <c r="J169" s="29"/>
      <c r="K169" s="29"/>
      <c r="L169" s="29"/>
      <c r="M169" s="3"/>
      <c r="N169" s="11"/>
      <c r="O169" s="2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</row>
    <row r="170" spans="2:51" s="8" customFormat="1" x14ac:dyDescent="0.3">
      <c r="B170" s="27"/>
      <c r="D170" s="42"/>
      <c r="E170" s="7"/>
      <c r="F170" s="11"/>
      <c r="G170" s="3"/>
      <c r="H170" s="3"/>
      <c r="I170" s="3"/>
      <c r="J170" s="29"/>
      <c r="K170" s="29"/>
      <c r="L170" s="29"/>
      <c r="M170" s="3"/>
      <c r="N170" s="11"/>
      <c r="O170" s="2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</row>
    <row r="171" spans="2:51" s="8" customFormat="1" x14ac:dyDescent="0.3">
      <c r="B171" s="27"/>
      <c r="D171" s="42"/>
      <c r="E171" s="7"/>
      <c r="F171" s="11"/>
      <c r="G171" s="3"/>
      <c r="H171" s="3"/>
      <c r="I171" s="3"/>
      <c r="J171" s="29"/>
      <c r="K171" s="29"/>
      <c r="L171" s="29"/>
      <c r="M171" s="3"/>
      <c r="N171" s="11"/>
      <c r="O171" s="2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</row>
    <row r="172" spans="2:51" s="8" customFormat="1" x14ac:dyDescent="0.3">
      <c r="B172" s="27"/>
      <c r="D172" s="42"/>
      <c r="E172" s="7"/>
      <c r="F172" s="11"/>
      <c r="G172" s="3"/>
      <c r="H172" s="3"/>
      <c r="I172" s="3"/>
      <c r="J172" s="29"/>
      <c r="K172" s="29"/>
      <c r="L172" s="29"/>
      <c r="M172" s="3"/>
      <c r="N172" s="11"/>
      <c r="O172" s="2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</row>
    <row r="173" spans="2:51" s="8" customFormat="1" x14ac:dyDescent="0.3">
      <c r="B173" s="27"/>
      <c r="D173" s="42"/>
      <c r="E173" s="7"/>
      <c r="F173" s="11"/>
      <c r="G173" s="3"/>
      <c r="H173" s="3"/>
      <c r="I173" s="3"/>
      <c r="J173" s="29"/>
      <c r="K173" s="29"/>
      <c r="L173" s="29"/>
      <c r="M173" s="3"/>
      <c r="N173" s="11"/>
      <c r="O173" s="2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</row>
    <row r="174" spans="2:51" s="8" customFormat="1" x14ac:dyDescent="0.3">
      <c r="B174" s="27"/>
      <c r="D174" s="42"/>
      <c r="E174" s="7"/>
      <c r="F174" s="11"/>
      <c r="G174" s="3"/>
      <c r="H174" s="3"/>
      <c r="I174" s="3"/>
      <c r="J174" s="29"/>
      <c r="K174" s="29"/>
      <c r="L174" s="29"/>
      <c r="M174" s="3"/>
      <c r="N174" s="11"/>
      <c r="O174" s="2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</row>
    <row r="175" spans="2:51" s="8" customFormat="1" x14ac:dyDescent="0.3">
      <c r="B175" s="27"/>
      <c r="D175" s="42"/>
      <c r="E175" s="7"/>
      <c r="F175" s="11"/>
      <c r="G175" s="3"/>
      <c r="H175" s="3"/>
      <c r="I175" s="3"/>
      <c r="J175" s="29"/>
      <c r="K175" s="29"/>
      <c r="L175" s="29"/>
      <c r="M175" s="3"/>
      <c r="N175" s="11"/>
      <c r="O175" s="2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</row>
    <row r="176" spans="2:51" s="8" customFormat="1" x14ac:dyDescent="0.3">
      <c r="B176" s="27"/>
      <c r="D176" s="42"/>
      <c r="E176" s="7"/>
      <c r="F176" s="11"/>
      <c r="G176" s="3"/>
      <c r="H176" s="3"/>
      <c r="I176" s="3"/>
      <c r="J176" s="29"/>
      <c r="K176" s="29"/>
      <c r="L176" s="29"/>
      <c r="M176" s="3"/>
      <c r="N176" s="11"/>
      <c r="O176" s="2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</row>
    <row r="177" spans="2:51" s="8" customFormat="1" x14ac:dyDescent="0.3">
      <c r="B177" s="27"/>
      <c r="D177" s="42"/>
      <c r="E177" s="7"/>
      <c r="F177" s="11"/>
      <c r="G177" s="3"/>
      <c r="H177" s="3"/>
      <c r="I177" s="3"/>
      <c r="J177" s="29"/>
      <c r="K177" s="29"/>
      <c r="L177" s="29"/>
      <c r="M177" s="3"/>
      <c r="N177" s="11"/>
      <c r="O177" s="2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</row>
    <row r="178" spans="2:51" s="8" customFormat="1" x14ac:dyDescent="0.3">
      <c r="B178" s="27"/>
      <c r="D178" s="42"/>
      <c r="E178" s="7"/>
      <c r="F178" s="11"/>
      <c r="G178" s="3"/>
      <c r="H178" s="3"/>
      <c r="I178" s="3"/>
      <c r="J178" s="29"/>
      <c r="K178" s="29"/>
      <c r="L178" s="29"/>
      <c r="M178" s="3"/>
      <c r="N178" s="11"/>
      <c r="O178" s="2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</row>
    <row r="179" spans="2:51" s="8" customFormat="1" x14ac:dyDescent="0.3">
      <c r="B179" s="27"/>
      <c r="D179" s="42"/>
      <c r="E179" s="7"/>
      <c r="F179" s="11"/>
      <c r="G179" s="3"/>
      <c r="H179" s="3"/>
      <c r="I179" s="3"/>
      <c r="J179" s="29"/>
      <c r="K179" s="29"/>
      <c r="L179" s="29"/>
      <c r="M179" s="3"/>
      <c r="N179" s="11"/>
      <c r="O179" s="2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</row>
    <row r="180" spans="2:51" s="8" customFormat="1" x14ac:dyDescent="0.3">
      <c r="B180" s="27"/>
      <c r="D180" s="42"/>
      <c r="E180" s="7"/>
      <c r="F180" s="11"/>
      <c r="G180" s="3"/>
      <c r="H180" s="3"/>
      <c r="I180" s="3"/>
      <c r="J180" s="29"/>
      <c r="K180" s="29"/>
      <c r="L180" s="29"/>
      <c r="M180" s="3"/>
      <c r="N180" s="11"/>
      <c r="O180" s="2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</row>
    <row r="181" spans="2:51" s="8" customFormat="1" x14ac:dyDescent="0.3">
      <c r="B181" s="27"/>
      <c r="D181" s="42"/>
      <c r="E181" s="7"/>
      <c r="F181" s="11"/>
      <c r="G181" s="3"/>
      <c r="H181" s="3"/>
      <c r="I181" s="3"/>
      <c r="J181" s="29"/>
      <c r="K181" s="29"/>
      <c r="L181" s="29"/>
      <c r="M181" s="3"/>
      <c r="N181" s="11"/>
      <c r="O181" s="2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</row>
  </sheetData>
  <mergeCells count="1">
    <mergeCell ref="B3:B10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>
    <tabColor theme="7" tint="0.59999389629810485"/>
  </sheetPr>
  <dimension ref="A1:H236"/>
  <sheetViews>
    <sheetView workbookViewId="0">
      <selection activeCell="L15" sqref="L15"/>
    </sheetView>
  </sheetViews>
  <sheetFormatPr defaultColWidth="9.44140625" defaultRowHeight="14.4" x14ac:dyDescent="0.3"/>
  <cols>
    <col min="1" max="1" width="9.44140625" style="63"/>
    <col min="2" max="2" width="33.5546875" style="63" bestFit="1" customWidth="1"/>
    <col min="3" max="3" width="34.5546875" style="63" bestFit="1" customWidth="1"/>
    <col min="4" max="4" width="22.44140625" style="63" customWidth="1"/>
    <col min="5" max="5" width="10.44140625" style="63" customWidth="1"/>
    <col min="6" max="6" width="15.44140625" style="63" customWidth="1"/>
    <col min="7" max="7" width="9.44140625" style="63"/>
    <col min="8" max="8" width="15" style="63" customWidth="1"/>
    <col min="9" max="16384" width="9.44140625" style="63"/>
  </cols>
  <sheetData>
    <row r="1" spans="1:8" ht="15" thickBot="1" x14ac:dyDescent="0.35">
      <c r="A1" s="161"/>
      <c r="B1" s="162" t="s">
        <v>1710</v>
      </c>
      <c r="C1" s="163" t="s">
        <v>1711</v>
      </c>
      <c r="D1" s="164" t="s">
        <v>1712</v>
      </c>
      <c r="E1" s="164" t="s">
        <v>1714</v>
      </c>
      <c r="F1" s="164" t="s">
        <v>1713</v>
      </c>
      <c r="G1" s="165" t="s">
        <v>26</v>
      </c>
      <c r="H1" s="165" t="s">
        <v>1320</v>
      </c>
    </row>
    <row r="2" spans="1:8" s="166" customFormat="1" x14ac:dyDescent="0.3">
      <c r="A2" s="13">
        <v>1</v>
      </c>
      <c r="B2" s="13" t="str">
        <f>IF('m-file CAN Input'!C2="","//"&amp;'m-file CAN Input'!B3,'m-file CAN Input'!C2)</f>
        <v>CrashEveDetd</v>
      </c>
      <c r="C2" s="13" t="str">
        <f>IF('m-file CAN Input'!D2="","",'m-file CAN Input'!D2)</f>
        <v>ACU_CrashEventDetect_Stat</v>
      </c>
      <c r="D2" s="13" t="str">
        <f>IF('m-file CAN Input'!B2="","",'m-file CAN Input'!B2)</f>
        <v>ACU_01</v>
      </c>
      <c r="E2" s="13" t="str">
        <f t="shared" ref="E2" si="0">IF(D2="","","RX")</f>
        <v>RX</v>
      </c>
      <c r="F2" s="1" t="str">
        <f>IF('m-file CAN Input'!F2="uint8","uint8",IF('m-file CAN Input'!F2="single","single",""))</f>
        <v>uint8</v>
      </c>
      <c r="G2" s="13" t="str">
        <f>IF('m-file CAN Input'!L2="[]","-",(IF('m-file CAN Input'!L2="'-'","-",(IF('m-file CAN Input'!L2="","",'m-file CAN Input'!L2)))))</f>
        <v>-</v>
      </c>
      <c r="H2" s="13">
        <f>IF('m-file CAN Input'!H2="","",'m-file CAN Input'!H2)</f>
        <v>0</v>
      </c>
    </row>
    <row r="3" spans="1:8" s="166" customFormat="1" x14ac:dyDescent="0.3">
      <c r="A3" s="13">
        <v>2</v>
      </c>
      <c r="B3" s="13" t="str">
        <f>IF('m-file CAN Input'!C3="","//"&amp;'m-file CAN Input'!B4,'m-file CAN Input'!C3)</f>
        <v>SeatBeltStatus</v>
      </c>
      <c r="C3" s="13" t="str">
        <f>IF('m-file CAN Input'!D3="","",'m-file CAN Input'!D3)</f>
        <v>FrontBuckleDriver_L</v>
      </c>
      <c r="D3" s="13" t="str">
        <f>IF('m-file CAN Input'!B3="","",'m-file CAN Input'!B3)</f>
        <v>ACU_01</v>
      </c>
      <c r="E3" s="13" t="str">
        <f t="shared" ref="E3:E66" si="1">IF(D3="","","RX")</f>
        <v>RX</v>
      </c>
      <c r="F3" s="1" t="str">
        <f>IF('m-file CAN Input'!F3="uint8","uint8",IF('m-file CAN Input'!F3="single","single",""))</f>
        <v>uint8</v>
      </c>
      <c r="G3" s="13" t="str">
        <f>IF('m-file CAN Input'!L3="[]","-",(IF('m-file CAN Input'!L3="'-'","-",(IF('m-file CAN Input'!L3="","",'m-file CAN Input'!L3)))))</f>
        <v>-</v>
      </c>
      <c r="H3" s="13">
        <f>IF('m-file CAN Input'!H3="","",'m-file CAN Input'!H3)</f>
        <v>0</v>
      </c>
    </row>
    <row r="4" spans="1:8" s="166" customFormat="1" x14ac:dyDescent="0.3">
      <c r="A4" s="13">
        <v>3</v>
      </c>
      <c r="B4" s="13" t="str">
        <f>IF('m-file CAN Input'!C4="","//"&amp;'m-file CAN Input'!B5,'m-file CAN Input'!C4)</f>
        <v>//BCM_CLIMATIC_DATA</v>
      </c>
      <c r="C4" s="13" t="str">
        <f>IF('m-file CAN Input'!D4="","",'m-file CAN Input'!D4)</f>
        <v/>
      </c>
      <c r="D4" s="13" t="str">
        <f>IF('m-file CAN Input'!B4="","",'m-file CAN Input'!B4)</f>
        <v/>
      </c>
      <c r="E4" s="13" t="str">
        <f t="shared" si="1"/>
        <v/>
      </c>
      <c r="F4" s="1" t="str">
        <f>IF('m-file CAN Input'!F4="uint8","uint8",IF('m-file CAN Input'!F4="single","single",""))</f>
        <v/>
      </c>
      <c r="G4" s="13" t="str">
        <f>IF('m-file CAN Input'!L4="[]","-",(IF('m-file CAN Input'!L4="'-'","-",(IF('m-file CAN Input'!L4="","",'m-file CAN Input'!L4)))))</f>
        <v/>
      </c>
      <c r="H4" s="13" t="str">
        <f>IF('m-file CAN Input'!H4="","",'m-file CAN Input'!H4)</f>
        <v/>
      </c>
    </row>
    <row r="5" spans="1:8" s="166" customFormat="1" x14ac:dyDescent="0.3">
      <c r="A5" s="13">
        <v>4</v>
      </c>
      <c r="B5" s="13" t="str">
        <f>IF('m-file CAN Input'!C5="","//"&amp;'m-file CAN Input'!B6,'m-file CAN Input'!C5)</f>
        <v>RainDetd</v>
      </c>
      <c r="C5" s="13" t="str">
        <f>IF('m-file CAN Input'!D5="","",'m-file CAN Input'!D5)</f>
        <v>RainDetected</v>
      </c>
      <c r="D5" s="13" t="str">
        <f>IF('m-file CAN Input'!B5="","",'m-file CAN Input'!B5)</f>
        <v>BCM_CLIMATIC_DATA</v>
      </c>
      <c r="E5" s="13" t="str">
        <f t="shared" si="1"/>
        <v>RX</v>
      </c>
      <c r="F5" s="1" t="str">
        <f>IF('m-file CAN Input'!F5="uint8","uint8",IF('m-file CAN Input'!F5="single","single",""))</f>
        <v>uint8</v>
      </c>
      <c r="G5" s="13" t="str">
        <f>IF('m-file CAN Input'!L5="[]","-",(IF('m-file CAN Input'!L5="'-'","-",(IF('m-file CAN Input'!L5="","",'m-file CAN Input'!L5)))))</f>
        <v>-</v>
      </c>
      <c r="H5" s="13">
        <f>IF('m-file CAN Input'!H5="","",'m-file CAN Input'!H5)</f>
        <v>0</v>
      </c>
    </row>
    <row r="6" spans="1:8" s="166" customFormat="1" x14ac:dyDescent="0.3">
      <c r="A6" s="13">
        <v>5</v>
      </c>
      <c r="B6" s="13" t="str">
        <f>IF('m-file CAN Input'!C6="","//"&amp;'m-file CAN Input'!B7,'m-file CAN Input'!C6)</f>
        <v>RainDens</v>
      </c>
      <c r="C6" s="13" t="str">
        <f>IF('m-file CAN Input'!D6="","",'m-file CAN Input'!D6)</f>
        <v>RainDensity</v>
      </c>
      <c r="D6" s="13" t="str">
        <f>IF('m-file CAN Input'!B6="","",'m-file CAN Input'!B6)</f>
        <v>BCM_CLIMATIC_DATA</v>
      </c>
      <c r="E6" s="13" t="str">
        <f t="shared" si="1"/>
        <v>RX</v>
      </c>
      <c r="F6" s="1" t="str">
        <f>IF('m-file CAN Input'!F6="uint8","uint8",IF('m-file CAN Input'!F6="single","single",""))</f>
        <v>uint8</v>
      </c>
      <c r="G6" s="13" t="str">
        <f>IF('m-file CAN Input'!L6="[]","-",(IF('m-file CAN Input'!L6="'-'","-",(IF('m-file CAN Input'!L6="","",'m-file CAN Input'!L6)))))</f>
        <v>-</v>
      </c>
      <c r="H6" s="13">
        <f>IF('m-file CAN Input'!H6="","",'m-file CAN Input'!H6)</f>
        <v>0</v>
      </c>
    </row>
    <row r="7" spans="1:8" s="166" customFormat="1" x14ac:dyDescent="0.3">
      <c r="A7" s="13">
        <v>6</v>
      </c>
      <c r="B7" s="13" t="str">
        <f>IF('m-file CAN Input'!C7="","//"&amp;'m-file CAN Input'!B8,'m-file CAN Input'!C7)</f>
        <v>WindscreenHum</v>
      </c>
      <c r="C7" s="13" t="str">
        <f>IF('m-file CAN Input'!D7="","",'m-file CAN Input'!D7)</f>
        <v>WindshieldHumidity</v>
      </c>
      <c r="D7" s="13" t="str">
        <f>IF('m-file CAN Input'!B7="","",'m-file CAN Input'!B7)</f>
        <v>BCM_CLIMATIC_DATA</v>
      </c>
      <c r="E7" s="13" t="str">
        <f t="shared" si="1"/>
        <v>RX</v>
      </c>
      <c r="F7" s="1" t="str">
        <f>IF('m-file CAN Input'!F7="uint8","uint8",IF('m-file CAN Input'!F7="single","single",""))</f>
        <v>single</v>
      </c>
      <c r="G7" s="13" t="str">
        <f>IF('m-file CAN Input'!L7="[]","-",(IF('m-file CAN Input'!L7="'-'","-",(IF('m-file CAN Input'!L7="","",'m-file CAN Input'!L7)))))</f>
        <v>%</v>
      </c>
      <c r="H7" s="13">
        <f>IF('m-file CAN Input'!H7="","",'m-file CAN Input'!H7)</f>
        <v>0</v>
      </c>
    </row>
    <row r="8" spans="1:8" s="166" customFormat="1" x14ac:dyDescent="0.3">
      <c r="A8" s="13">
        <v>7</v>
      </c>
      <c r="B8" s="13" t="str">
        <f>IF('m-file CAN Input'!C8="","//"&amp;'m-file CAN Input'!B9,'m-file CAN Input'!C8)</f>
        <v>WindscreenTemp</v>
      </c>
      <c r="C8" s="13" t="str">
        <f>IF('m-file CAN Input'!D8="","",'m-file CAN Input'!D8)</f>
        <v>WindshieldTemp</v>
      </c>
      <c r="D8" s="13" t="str">
        <f>IF('m-file CAN Input'!B8="","",'m-file CAN Input'!B8)</f>
        <v>BCM_CLIMATIC_DATA</v>
      </c>
      <c r="E8" s="13" t="str">
        <f t="shared" si="1"/>
        <v>RX</v>
      </c>
      <c r="F8" s="1" t="str">
        <f>IF('m-file CAN Input'!F8="uint8","uint8",IF('m-file CAN Input'!F8="single","single",""))</f>
        <v>single</v>
      </c>
      <c r="G8" s="13" t="str">
        <f>IF('m-file CAN Input'!L8="[]","-",(IF('m-file CAN Input'!L8="'-'","-",(IF('m-file CAN Input'!L8="","",'m-file CAN Input'!L8)))))</f>
        <v>degC</v>
      </c>
      <c r="H8" s="13">
        <f>IF('m-file CAN Input'!H8="","",'m-file CAN Input'!H8)</f>
        <v>0</v>
      </c>
    </row>
    <row r="9" spans="1:8" s="166" customFormat="1" x14ac:dyDescent="0.3">
      <c r="A9" s="13">
        <v>8</v>
      </c>
      <c r="B9" s="13" t="str">
        <f>IF('m-file CAN Input'!C9="","//"&amp;'m-file CAN Input'!B10,'m-file CAN Input'!C9)</f>
        <v>WindscreenHeat</v>
      </c>
      <c r="C9" s="13" t="str">
        <f>IF('m-file CAN Input'!D9="","",'m-file CAN Input'!D9)</f>
        <v>FrontWindowHeating_Status</v>
      </c>
      <c r="D9" s="13" t="str">
        <f>IF('m-file CAN Input'!B9="","",'m-file CAN Input'!B9)</f>
        <v>BCM_CLIMATIC_DATA</v>
      </c>
      <c r="E9" s="13" t="str">
        <f t="shared" si="1"/>
        <v>RX</v>
      </c>
      <c r="F9" s="1" t="str">
        <f>IF('m-file CAN Input'!F9="uint8","uint8",IF('m-file CAN Input'!F9="single","single",""))</f>
        <v>uint8</v>
      </c>
      <c r="G9" s="13" t="str">
        <f>IF('m-file CAN Input'!L9="[]","-",(IF('m-file CAN Input'!L9="'-'","-",(IF('m-file CAN Input'!L9="","",'m-file CAN Input'!L9)))))</f>
        <v>-</v>
      </c>
      <c r="H9" s="13">
        <f>IF('m-file CAN Input'!H9="","",'m-file CAN Input'!H9)</f>
        <v>0</v>
      </c>
    </row>
    <row r="10" spans="1:8" s="166" customFormat="1" x14ac:dyDescent="0.3">
      <c r="A10" s="13">
        <v>9</v>
      </c>
      <c r="B10" s="13" t="str">
        <f>IF('m-file CAN Input'!C10="","//"&amp;'m-file CAN Input'!B11,'m-file CAN Input'!C10)</f>
        <v>SolarSnsrRiVal</v>
      </c>
      <c r="C10" s="13" t="str">
        <f>IF('m-file CAN Input'!D10="","",'m-file CAN Input'!D10)</f>
        <v>SolarSensRightVal</v>
      </c>
      <c r="D10" s="13" t="str">
        <f>IF('m-file CAN Input'!B10="","",'m-file CAN Input'!B10)</f>
        <v>BCM_CLIMATIC_DATA</v>
      </c>
      <c r="E10" s="13" t="str">
        <f t="shared" si="1"/>
        <v>RX</v>
      </c>
      <c r="F10" s="1" t="str">
        <f>IF('m-file CAN Input'!F10="uint8","uint8",IF('m-file CAN Input'!F10="single","single",""))</f>
        <v>single</v>
      </c>
      <c r="G10" s="13" t="str">
        <f>IF('m-file CAN Input'!L10="[]","-",(IF('m-file CAN Input'!L10="'-'","-",(IF('m-file CAN Input'!L10="","",'m-file CAN Input'!L10)))))</f>
        <v>W/qm</v>
      </c>
      <c r="H10" s="13">
        <f>IF('m-file CAN Input'!H10="","",'m-file CAN Input'!H10)</f>
        <v>0</v>
      </c>
    </row>
    <row r="11" spans="1:8" s="166" customFormat="1" x14ac:dyDescent="0.3">
      <c r="A11" s="13">
        <v>10</v>
      </c>
      <c r="B11" s="13" t="str">
        <f>IF('m-file CAN Input'!C11="","//"&amp;'m-file CAN Input'!B12,'m-file CAN Input'!C11)</f>
        <v>SolarSnsrLeVal</v>
      </c>
      <c r="C11" s="13" t="str">
        <f>IF('m-file CAN Input'!D11="","",'m-file CAN Input'!D11)</f>
        <v>SolarSensLeftVal</v>
      </c>
      <c r="D11" s="13" t="str">
        <f>IF('m-file CAN Input'!B11="","",'m-file CAN Input'!B11)</f>
        <v>BCM_CLIMATIC_DATA</v>
      </c>
      <c r="E11" s="13" t="str">
        <f t="shared" si="1"/>
        <v>RX</v>
      </c>
      <c r="F11" s="1" t="str">
        <f>IF('m-file CAN Input'!F11="uint8","uint8",IF('m-file CAN Input'!F11="single","single",""))</f>
        <v>single</v>
      </c>
      <c r="G11" s="13" t="str">
        <f>IF('m-file CAN Input'!L11="[]","-",(IF('m-file CAN Input'!L11="'-'","-",(IF('m-file CAN Input'!L11="","",'m-file CAN Input'!L11)))))</f>
        <v>W/qm</v>
      </c>
      <c r="H11" s="13">
        <f>IF('m-file CAN Input'!H11="","",'m-file CAN Input'!H11)</f>
        <v>0</v>
      </c>
    </row>
    <row r="12" spans="1:8" s="166" customFormat="1" x14ac:dyDescent="0.3">
      <c r="A12" s="13">
        <v>11</v>
      </c>
      <c r="B12" s="13" t="str">
        <f>IF('m-file CAN Input'!C12="","//"&amp;'m-file CAN Input'!B13,'m-file CAN Input'!C12)</f>
        <v>WiprSt</v>
      </c>
      <c r="C12" s="13" t="str">
        <f>IF('m-file CAN Input'!D12="","",'m-file CAN Input'!D12)</f>
        <v>BCM_Wiper_Stat</v>
      </c>
      <c r="D12" s="13" t="str">
        <f>IF('m-file CAN Input'!B12="","",'m-file CAN Input'!B12)</f>
        <v>BCM_CLIMATIC_DATA</v>
      </c>
      <c r="E12" s="13" t="str">
        <f t="shared" si="1"/>
        <v>RX</v>
      </c>
      <c r="F12" s="1" t="str">
        <f>IF('m-file CAN Input'!F12="uint8","uint8",IF('m-file CAN Input'!F12="single","single",""))</f>
        <v>uint8</v>
      </c>
      <c r="G12" s="13" t="str">
        <f>IF('m-file CAN Input'!L12="[]","-",(IF('m-file CAN Input'!L12="'-'","-",(IF('m-file CAN Input'!L12="","",'m-file CAN Input'!L12)))))</f>
        <v>-</v>
      </c>
      <c r="H12" s="13">
        <f>IF('m-file CAN Input'!H12="","",'m-file CAN Input'!H12)</f>
        <v>0</v>
      </c>
    </row>
    <row r="13" spans="1:8" s="166" customFormat="1" x14ac:dyDescent="0.3">
      <c r="A13" s="13">
        <v>12</v>
      </c>
      <c r="B13" s="13" t="str">
        <f>IF('m-file CAN Input'!C13="","//"&amp;'m-file CAN Input'!B14,'m-file CAN Input'!C13)</f>
        <v>//BCM_EXT_LGT</v>
      </c>
      <c r="C13" s="13" t="str">
        <f>IF('m-file CAN Input'!D13="","",'m-file CAN Input'!D13)</f>
        <v/>
      </c>
      <c r="D13" s="13" t="str">
        <f>IF('m-file CAN Input'!B13="","",'m-file CAN Input'!B13)</f>
        <v/>
      </c>
      <c r="E13" s="13" t="str">
        <f t="shared" si="1"/>
        <v/>
      </c>
      <c r="F13" s="1" t="str">
        <f>IF('m-file CAN Input'!F13="uint8","uint8",IF('m-file CAN Input'!F13="single","single",""))</f>
        <v/>
      </c>
      <c r="G13" s="13" t="str">
        <f>IF('m-file CAN Input'!L13="[]","-",(IF('m-file CAN Input'!L13="'-'","-",(IF('m-file CAN Input'!L13="","",'m-file CAN Input'!L13)))))</f>
        <v/>
      </c>
      <c r="H13" s="13" t="str">
        <f>IF('m-file CAN Input'!H13="","",'m-file CAN Input'!H13)</f>
        <v/>
      </c>
    </row>
    <row r="14" spans="1:8" s="166" customFormat="1" x14ac:dyDescent="0.3">
      <c r="A14" s="13">
        <v>13</v>
      </c>
      <c r="B14" s="13" t="str">
        <f>IF('m-file CAN Input'!C14="","//"&amp;'m-file CAN Input'!B15,'m-file CAN Input'!C14)</f>
        <v>TurnLeftSt</v>
      </c>
      <c r="C14" s="13" t="str">
        <f>IF('m-file CAN Input'!D14="","",'m-file CAN Input'!D14)</f>
        <v>BCM_TurnIndL_Req</v>
      </c>
      <c r="D14" s="13" t="str">
        <f>IF('m-file CAN Input'!B14="","",'m-file CAN Input'!B14)</f>
        <v>BCM_EXT_LGT</v>
      </c>
      <c r="E14" s="13" t="str">
        <f t="shared" si="1"/>
        <v>RX</v>
      </c>
      <c r="F14" s="1" t="str">
        <f>IF('m-file CAN Input'!F14="uint8","uint8",IF('m-file CAN Input'!F14="single","single",""))</f>
        <v>uint8</v>
      </c>
      <c r="G14" s="13" t="str">
        <f>IF('m-file CAN Input'!L14="[]","-",(IF('m-file CAN Input'!L14="'-'","-",(IF('m-file CAN Input'!L14="","",'m-file CAN Input'!L14)))))</f>
        <v>-</v>
      </c>
      <c r="H14" s="13">
        <f>IF('m-file CAN Input'!H14="","",'m-file CAN Input'!H14)</f>
        <v>0</v>
      </c>
    </row>
    <row r="15" spans="1:8" s="166" customFormat="1" x14ac:dyDescent="0.3">
      <c r="A15" s="13">
        <v>14</v>
      </c>
      <c r="B15" s="13" t="str">
        <f>IF('m-file CAN Input'!C15="","//"&amp;'m-file CAN Input'!B16,'m-file CAN Input'!C15)</f>
        <v>TurnRightSt</v>
      </c>
      <c r="C15" s="13" t="str">
        <f>IF('m-file CAN Input'!D15="","",'m-file CAN Input'!D15)</f>
        <v>BCM_TurnIndR_Req</v>
      </c>
      <c r="D15" s="13" t="str">
        <f>IF('m-file CAN Input'!B15="","",'m-file CAN Input'!B15)</f>
        <v>BCM_EXT_LGT</v>
      </c>
      <c r="E15" s="13" t="str">
        <f t="shared" si="1"/>
        <v>RX</v>
      </c>
      <c r="F15" s="1" t="str">
        <f>IF('m-file CAN Input'!F15="uint8","uint8",IF('m-file CAN Input'!F15="single","single",""))</f>
        <v>uint8</v>
      </c>
      <c r="G15" s="13" t="str">
        <f>IF('m-file CAN Input'!L15="[]","-",(IF('m-file CAN Input'!L15="'-'","-",(IF('m-file CAN Input'!L15="","",'m-file CAN Input'!L15)))))</f>
        <v>-</v>
      </c>
      <c r="H15" s="13">
        <f>IF('m-file CAN Input'!H15="","",'m-file CAN Input'!H15)</f>
        <v>0</v>
      </c>
    </row>
    <row r="16" spans="1:8" s="166" customFormat="1" x14ac:dyDescent="0.3">
      <c r="A16" s="13">
        <v>15</v>
      </c>
      <c r="B16" s="13" t="str">
        <f>IF('m-file CAN Input'!C16="","//"&amp;'m-file CAN Input'!B17,'m-file CAN Input'!C16)</f>
        <v>HighBeamReq</v>
      </c>
      <c r="C16" s="13" t="str">
        <f>IF('m-file CAN Input'!D16="","",'m-file CAN Input'!D16)</f>
        <v>BCM_HighBeam_Req</v>
      </c>
      <c r="D16" s="13" t="str">
        <f>IF('m-file CAN Input'!B16="","",'m-file CAN Input'!B16)</f>
        <v>BCM_EXT_LGT</v>
      </c>
      <c r="E16" s="13" t="str">
        <f t="shared" si="1"/>
        <v>RX</v>
      </c>
      <c r="F16" s="1" t="str">
        <f>IF('m-file CAN Input'!F16="uint8","uint8",IF('m-file CAN Input'!F16="single","single",""))</f>
        <v>uint8</v>
      </c>
      <c r="G16" s="13" t="str">
        <f>IF('m-file CAN Input'!L16="[]","-",(IF('m-file CAN Input'!L16="'-'","-",(IF('m-file CAN Input'!L16="","",'m-file CAN Input'!L16)))))</f>
        <v>-</v>
      </c>
      <c r="H16" s="13">
        <f>IF('m-file CAN Input'!H16="","",'m-file CAN Input'!H16)</f>
        <v>0</v>
      </c>
    </row>
    <row r="17" spans="1:8" s="166" customFormat="1" x14ac:dyDescent="0.3">
      <c r="A17" s="13">
        <v>16</v>
      </c>
      <c r="B17" s="13" t="str">
        <f>IF('m-file CAN Input'!C17="","//"&amp;'m-file CAN Input'!B18,'m-file CAN Input'!C17)</f>
        <v>MliaStartReq</v>
      </c>
      <c r="C17" s="13" t="str">
        <f>IF('m-file CAN Input'!D17="","",'m-file CAN Input'!D17)</f>
        <v>BCM_MLIA_Start_Req</v>
      </c>
      <c r="D17" s="13" t="str">
        <f>IF('m-file CAN Input'!B17="","",'m-file CAN Input'!B17)</f>
        <v>BCM_EXT_LGT</v>
      </c>
      <c r="E17" s="13" t="str">
        <f t="shared" si="1"/>
        <v>RX</v>
      </c>
      <c r="F17" s="1" t="str">
        <f>IF('m-file CAN Input'!F17="uint8","uint8",IF('m-file CAN Input'!F17="single","single",""))</f>
        <v>uint8</v>
      </c>
      <c r="G17" s="13" t="str">
        <f>IF('m-file CAN Input'!L17="[]","-",(IF('m-file CAN Input'!L17="'-'","-",(IF('m-file CAN Input'!L17="","",'m-file CAN Input'!L17)))))</f>
        <v>-</v>
      </c>
      <c r="H17" s="13">
        <f>IF('m-file CAN Input'!H17="","",'m-file CAN Input'!H17)</f>
        <v>0</v>
      </c>
    </row>
    <row r="18" spans="1:8" s="166" customFormat="1" x14ac:dyDescent="0.3">
      <c r="A18" s="13">
        <v>17</v>
      </c>
      <c r="B18" s="13" t="str">
        <f>IF('m-file CAN Input'!C18="","//"&amp;'m-file CAN Input'!B19,'m-file CAN Input'!C18)</f>
        <v>TargetLvlALS</v>
      </c>
      <c r="C18" s="13" t="str">
        <f>IF('m-file CAN Input'!D18="","",'m-file CAN Input'!D18)</f>
        <v>BCM_TargetLvlALS_Req</v>
      </c>
      <c r="D18" s="13" t="str">
        <f>IF('m-file CAN Input'!B18="","",'m-file CAN Input'!B18)</f>
        <v>BCM_EXT_LGT</v>
      </c>
      <c r="E18" s="13" t="str">
        <f t="shared" si="1"/>
        <v>RX</v>
      </c>
      <c r="F18" s="1" t="str">
        <f>IF('m-file CAN Input'!F18="uint8","uint8",IF('m-file CAN Input'!F18="single","single",""))</f>
        <v>uint8</v>
      </c>
      <c r="G18" s="13" t="str">
        <f>IF('m-file CAN Input'!L18="[]","-",(IF('m-file CAN Input'!L18="'-'","-",(IF('m-file CAN Input'!L18="","",'m-file CAN Input'!L18)))))</f>
        <v>-</v>
      </c>
      <c r="H18" s="13">
        <f>IF('m-file CAN Input'!H18="","",'m-file CAN Input'!H18)</f>
        <v>0</v>
      </c>
    </row>
    <row r="19" spans="1:8" s="166" customFormat="1" x14ac:dyDescent="0.3">
      <c r="A19" s="13">
        <v>18</v>
      </c>
      <c r="B19" s="13" t="str">
        <f>IF('m-file CAN Input'!C19="","//"&amp;'m-file CAN Input'!B20,'m-file CAN Input'!C19)</f>
        <v>ProjAnimationStat</v>
      </c>
      <c r="C19" s="13" t="str">
        <f>IF('m-file CAN Input'!D19="","",'m-file CAN Input'!D19)</f>
        <v>BCM_Proj_Start_Req</v>
      </c>
      <c r="D19" s="13" t="str">
        <f>IF('m-file CAN Input'!B19="","",'m-file CAN Input'!B19)</f>
        <v>BCM_EXT_LGT</v>
      </c>
      <c r="E19" s="13" t="str">
        <f t="shared" si="1"/>
        <v>RX</v>
      </c>
      <c r="F19" s="1" t="str">
        <f>IF('m-file CAN Input'!F19="uint8","uint8",IF('m-file CAN Input'!F19="single","single",""))</f>
        <v>uint8</v>
      </c>
      <c r="G19" s="13" t="str">
        <f>IF('m-file CAN Input'!L19="[]","-",(IF('m-file CAN Input'!L19="'-'","-",(IF('m-file CAN Input'!L19="","",'m-file CAN Input'!L19)))))</f>
        <v>-</v>
      </c>
      <c r="H19" s="13">
        <f>IF('m-file CAN Input'!H19="","",'m-file CAN Input'!H19)</f>
        <v>0</v>
      </c>
    </row>
    <row r="20" spans="1:8" s="166" customFormat="1" x14ac:dyDescent="0.3">
      <c r="A20" s="13">
        <v>19</v>
      </c>
      <c r="B20" s="13" t="str">
        <f>IF('m-file CAN Input'!C20="","//"&amp;'m-file CAN Input'!B21,'m-file CAN Input'!C20)</f>
        <v>//BCM_IC_Info_Msg</v>
      </c>
      <c r="C20" s="13" t="str">
        <f>IF('m-file CAN Input'!D20="","",'m-file CAN Input'!D20)</f>
        <v/>
      </c>
      <c r="D20" s="13" t="str">
        <f>IF('m-file CAN Input'!B20="","",'m-file CAN Input'!B20)</f>
        <v/>
      </c>
      <c r="E20" s="13" t="str">
        <f t="shared" si="1"/>
        <v/>
      </c>
      <c r="F20" s="1" t="str">
        <f>IF('m-file CAN Input'!F20="uint8","uint8",IF('m-file CAN Input'!F20="single","single",""))</f>
        <v/>
      </c>
      <c r="G20" s="13" t="str">
        <f>IF('m-file CAN Input'!L20="[]","-",(IF('m-file CAN Input'!L20="'-'","-",(IF('m-file CAN Input'!L20="","",'m-file CAN Input'!L20)))))</f>
        <v/>
      </c>
      <c r="H20" s="13" t="str">
        <f>IF('m-file CAN Input'!H20="","",'m-file CAN Input'!H20)</f>
        <v/>
      </c>
    </row>
    <row r="21" spans="1:8" s="166" customFormat="1" x14ac:dyDescent="0.3">
      <c r="A21" s="13">
        <v>20</v>
      </c>
      <c r="B21" s="13" t="str">
        <f>IF('m-file CAN Input'!C21="","//"&amp;'m-file CAN Input'!B22,'m-file CAN Input'!C21)</f>
        <v>WashFluidLvl</v>
      </c>
      <c r="C21" s="13" t="str">
        <f>IF('m-file CAN Input'!D21="","",'m-file CAN Input'!D21)</f>
        <v>BCM_WasherFluidLevel</v>
      </c>
      <c r="D21" s="13" t="str">
        <f>IF('m-file CAN Input'!B21="","",'m-file CAN Input'!B21)</f>
        <v>BCM_IC_Info_Msg</v>
      </c>
      <c r="E21" s="13" t="str">
        <f t="shared" si="1"/>
        <v>RX</v>
      </c>
      <c r="F21" s="1" t="str">
        <f>IF('m-file CAN Input'!F21="uint8","uint8",IF('m-file CAN Input'!F21="single","single",""))</f>
        <v>uint8</v>
      </c>
      <c r="G21" s="13" t="str">
        <f>IF('m-file CAN Input'!L21="[]","-",(IF('m-file CAN Input'!L21="'-'","-",(IF('m-file CAN Input'!L21="","",'m-file CAN Input'!L21)))))</f>
        <v>-</v>
      </c>
      <c r="H21" s="13">
        <f>IF('m-file CAN Input'!H21="","",'m-file CAN Input'!H21)</f>
        <v>0</v>
      </c>
    </row>
    <row r="22" spans="1:8" s="166" customFormat="1" x14ac:dyDescent="0.3">
      <c r="A22" s="13">
        <v>21</v>
      </c>
      <c r="B22" s="13" t="str">
        <f>IF('m-file CAN Input'!C22="","//"&amp;'m-file CAN Input'!B23,'m-file CAN Input'!C22)</f>
        <v>//BCM_Lock_CTR</v>
      </c>
      <c r="C22" s="13" t="str">
        <f>IF('m-file CAN Input'!D22="","",'m-file CAN Input'!D22)</f>
        <v/>
      </c>
      <c r="D22" s="13" t="str">
        <f>IF('m-file CAN Input'!B22="","",'m-file CAN Input'!B22)</f>
        <v/>
      </c>
      <c r="E22" s="13" t="str">
        <f t="shared" si="1"/>
        <v/>
      </c>
      <c r="F22" s="1" t="str">
        <f>IF('m-file CAN Input'!F22="uint8","uint8",IF('m-file CAN Input'!F22="single","single",""))</f>
        <v/>
      </c>
      <c r="G22" s="13" t="str">
        <f>IF('m-file CAN Input'!L22="[]","-",(IF('m-file CAN Input'!L22="'-'","-",(IF('m-file CAN Input'!L22="","",'m-file CAN Input'!L22)))))</f>
        <v/>
      </c>
      <c r="H22" s="13" t="str">
        <f>IF('m-file CAN Input'!H22="","",'m-file CAN Input'!H22)</f>
        <v/>
      </c>
    </row>
    <row r="23" spans="1:8" s="166" customFormat="1" x14ac:dyDescent="0.3">
      <c r="A23" s="13">
        <v>22</v>
      </c>
      <c r="B23" s="13" t="str">
        <f>IF('m-file CAN Input'!C23="","//"&amp;'m-file CAN Input'!B24,'m-file CAN Input'!C23)</f>
        <v>LookSt</v>
      </c>
      <c r="C23" s="13" t="str">
        <f>IF('m-file CAN Input'!D23="","",'m-file CAN Input'!D23)</f>
        <v>VehicleLockState</v>
      </c>
      <c r="D23" s="13" t="str">
        <f>IF('m-file CAN Input'!B23="","",'m-file CAN Input'!B23)</f>
        <v>BCM_Lock_CTR</v>
      </c>
      <c r="E23" s="13" t="str">
        <f t="shared" si="1"/>
        <v>RX</v>
      </c>
      <c r="F23" s="1" t="str">
        <f>IF('m-file CAN Input'!F23="uint8","uint8",IF('m-file CAN Input'!F23="single","single",""))</f>
        <v>uint8</v>
      </c>
      <c r="G23" s="13" t="str">
        <f>IF('m-file CAN Input'!L23="[]","-",(IF('m-file CAN Input'!L23="'-'","-",(IF('m-file CAN Input'!L23="","",'m-file CAN Input'!L23)))))</f>
        <v>-</v>
      </c>
      <c r="H23" s="13">
        <f>IF('m-file CAN Input'!H23="","",'m-file CAN Input'!H23)</f>
        <v>0</v>
      </c>
    </row>
    <row r="24" spans="1:8" s="166" customFormat="1" x14ac:dyDescent="0.3">
      <c r="A24" s="13">
        <v>23</v>
      </c>
      <c r="B24" s="13" t="str">
        <f>IF('m-file CAN Input'!C24="","//"&amp;'m-file CAN Input'!B29,'m-file CAN Input'!C24)</f>
        <v>//BCM_VEH_STATE</v>
      </c>
      <c r="C24" s="13" t="str">
        <f>IF('m-file CAN Input'!D24="","",'m-file CAN Input'!D24)</f>
        <v/>
      </c>
      <c r="D24" s="13" t="str">
        <f>IF('m-file CAN Input'!B24="","",'m-file CAN Input'!B24)</f>
        <v/>
      </c>
      <c r="E24" s="13" t="str">
        <f t="shared" si="1"/>
        <v/>
      </c>
      <c r="F24" s="1" t="str">
        <f>IF('m-file CAN Input'!F24="uint8","uint8",IF('m-file CAN Input'!F24="single","single",""))</f>
        <v/>
      </c>
      <c r="G24" s="13" t="str">
        <f>IF('m-file CAN Input'!L24="[]","-",(IF('m-file CAN Input'!L24="'-'","-",(IF('m-file CAN Input'!L24="","",'m-file CAN Input'!L24)))))</f>
        <v/>
      </c>
      <c r="H24" s="13" t="str">
        <f>IF('m-file CAN Input'!H24="","",'m-file CAN Input'!H24)</f>
        <v/>
      </c>
    </row>
    <row r="25" spans="1:8" s="166" customFormat="1" x14ac:dyDescent="0.3">
      <c r="A25" s="13">
        <v>24</v>
      </c>
      <c r="B25" s="13" t="str">
        <f>IF('m-file CAN Input'!C29="","//"&amp;'m-file CAN Input'!B30,'m-file CAN Input'!C29)</f>
        <v>VehBody</v>
      </c>
      <c r="C25" s="13" t="str">
        <f>IF('m-file CAN Input'!D29="","",'m-file CAN Input'!D29)</f>
        <v>BCM_VehicleBody_Stat</v>
      </c>
      <c r="D25" s="13" t="str">
        <f>IF('m-file CAN Input'!B29="","",'m-file CAN Input'!B29)</f>
        <v>BCM_VEH_STATE</v>
      </c>
      <c r="E25" s="13" t="str">
        <f t="shared" si="1"/>
        <v>RX</v>
      </c>
      <c r="F25" s="1" t="str">
        <f>IF('m-file CAN Input'!F29="uint8","uint8",IF('m-file CAN Input'!F29="single","single",""))</f>
        <v>uint8</v>
      </c>
      <c r="G25" s="13" t="str">
        <f>IF('m-file CAN Input'!L29="[]","-",(IF('m-file CAN Input'!L29="'-'","-",(IF('m-file CAN Input'!L29="","",'m-file CAN Input'!L29)))))</f>
        <v>-</v>
      </c>
      <c r="H25" s="13">
        <f>IF('m-file CAN Input'!H29="","",'m-file CAN Input'!H29)</f>
        <v>0</v>
      </c>
    </row>
    <row r="26" spans="1:8" s="166" customFormat="1" x14ac:dyDescent="0.3">
      <c r="A26" s="13">
        <v>25</v>
      </c>
      <c r="B26" s="13" t="str">
        <f>IF('m-file CAN Input'!C30="","//"&amp;'m-file CAN Input'!B31,'m-file CAN Input'!C30)</f>
        <v>IgnSt</v>
      </c>
      <c r="C26" s="13" t="str">
        <f>IF('m-file CAN Input'!D30="","",'m-file CAN Input'!D30)</f>
        <v>BCM_T15_Stat</v>
      </c>
      <c r="D26" s="13" t="str">
        <f>IF('m-file CAN Input'!B30="","",'m-file CAN Input'!B30)</f>
        <v>BCM_VEH_STATE</v>
      </c>
      <c r="E26" s="13" t="str">
        <f t="shared" si="1"/>
        <v>RX</v>
      </c>
      <c r="F26" s="1" t="str">
        <f>IF('m-file CAN Input'!F30="uint8","uint8",IF('m-file CAN Input'!F30="single","single",""))</f>
        <v>uint8</v>
      </c>
      <c r="G26" s="13" t="str">
        <f>IF('m-file CAN Input'!L30="[]","-",(IF('m-file CAN Input'!L30="'-'","-",(IF('m-file CAN Input'!L30="","",'m-file CAN Input'!L30)))))</f>
        <v>-</v>
      </c>
      <c r="H26" s="13">
        <f>IF('m-file CAN Input'!H30="","",'m-file CAN Input'!H30)</f>
        <v>0</v>
      </c>
    </row>
    <row r="27" spans="1:8" s="166" customFormat="1" x14ac:dyDescent="0.3">
      <c r="A27" s="13">
        <v>26</v>
      </c>
      <c r="B27" s="13" t="str">
        <f>IF('m-file CAN Input'!C31="","//"&amp;'m-file CAN Input'!B32,'m-file CAN Input'!C31)</f>
        <v>VehicleMode</v>
      </c>
      <c r="C27" s="13" t="str">
        <f>IF('m-file CAN Input'!D31="","",'m-file CAN Input'!D31)</f>
        <v>BCM_VehicleMode_Stat</v>
      </c>
      <c r="D27" s="13" t="str">
        <f>IF('m-file CAN Input'!B31="","",'m-file CAN Input'!B31)</f>
        <v>BCM_VEH_STATE</v>
      </c>
      <c r="E27" s="13" t="str">
        <f t="shared" si="1"/>
        <v>RX</v>
      </c>
      <c r="F27" s="1" t="str">
        <f>IF('m-file CAN Input'!F31="uint8","uint8",IF('m-file CAN Input'!F31="single","single",""))</f>
        <v>uint8</v>
      </c>
      <c r="G27" s="13" t="str">
        <f>IF('m-file CAN Input'!L31="[]","-",(IF('m-file CAN Input'!L31="'-'","-",(IF('m-file CAN Input'!L31="","",'m-file CAN Input'!L31)))))</f>
        <v>-</v>
      </c>
      <c r="H27" s="13">
        <f>IF('m-file CAN Input'!H31="","",'m-file CAN Input'!H31)</f>
        <v>0</v>
      </c>
    </row>
    <row r="28" spans="1:8" s="166" customFormat="1" x14ac:dyDescent="0.3">
      <c r="A28" s="13">
        <v>27</v>
      </c>
      <c r="B28" s="13" t="str">
        <f>IF('m-file CAN Input'!C32="","//"&amp;'m-file CAN Input'!B33,'m-file CAN Input'!C32)</f>
        <v>SensTermSt</v>
      </c>
      <c r="C28" s="13" t="str">
        <f>IF('m-file CAN Input'!D32="","",'m-file CAN Input'!D32)</f>
        <v>BCM_ADASTerm_Stat</v>
      </c>
      <c r="D28" s="13" t="str">
        <f>IF('m-file CAN Input'!B32="","",'m-file CAN Input'!B32)</f>
        <v>BCM_VEH_STATE</v>
      </c>
      <c r="E28" s="13" t="str">
        <f t="shared" si="1"/>
        <v>RX</v>
      </c>
      <c r="F28" s="1" t="str">
        <f>IF('m-file CAN Input'!F32="uint8","uint8",IF('m-file CAN Input'!F32="single","single",""))</f>
        <v>uint8</v>
      </c>
      <c r="G28" s="13" t="str">
        <f>IF('m-file CAN Input'!L32="[]","-",(IF('m-file CAN Input'!L32="'-'","-",(IF('m-file CAN Input'!L32="","",'m-file CAN Input'!L32)))))</f>
        <v>-</v>
      </c>
      <c r="H28" s="13">
        <f>IF('m-file CAN Input'!H32="","",'m-file CAN Input'!H32)</f>
        <v>0</v>
      </c>
    </row>
    <row r="29" spans="1:8" s="166" customFormat="1" x14ac:dyDescent="0.3">
      <c r="A29" s="13">
        <v>28</v>
      </c>
      <c r="B29" s="13" t="str">
        <f>IF('m-file CAN Input'!C33="","//"&amp;'m-file CAN Input'!B34,'m-file CAN Input'!C33)</f>
        <v>VehicleType</v>
      </c>
      <c r="C29" s="13" t="str">
        <f>IF('m-file CAN Input'!D33="","",'m-file CAN Input'!D33)</f>
        <v>BCM_VehicleType_Stat</v>
      </c>
      <c r="D29" s="13" t="str">
        <f>IF('m-file CAN Input'!B33="","",'m-file CAN Input'!B33)</f>
        <v>BCM_VEH_STATE</v>
      </c>
      <c r="E29" s="13" t="str">
        <f t="shared" si="1"/>
        <v>RX</v>
      </c>
      <c r="F29" s="1" t="str">
        <f>IF('m-file CAN Input'!F33="uint8","uint8",IF('m-file CAN Input'!F33="single","single",""))</f>
        <v>uint8</v>
      </c>
      <c r="G29" s="13" t="str">
        <f>IF('m-file CAN Input'!L33="[]","-",(IF('m-file CAN Input'!L33="'-'","-",(IF('m-file CAN Input'!L33="","",'m-file CAN Input'!L33)))))</f>
        <v>-</v>
      </c>
      <c r="H29" s="13">
        <f>IF('m-file CAN Input'!H33="","",'m-file CAN Input'!H33)</f>
        <v>0</v>
      </c>
    </row>
    <row r="30" spans="1:8" s="166" customFormat="1" x14ac:dyDescent="0.3">
      <c r="A30" s="13">
        <v>29</v>
      </c>
      <c r="B30" s="13" t="str">
        <f>IF('m-file CAN Input'!C34="","//"&amp;'m-file CAN Input'!B35,'m-file CAN Input'!C34)</f>
        <v>//BCM_Veh_State2</v>
      </c>
      <c r="C30" s="13" t="str">
        <f>IF('m-file CAN Input'!D34="","",'m-file CAN Input'!D34)</f>
        <v/>
      </c>
      <c r="D30" s="13" t="str">
        <f>IF('m-file CAN Input'!B34="","",'m-file CAN Input'!B34)</f>
        <v/>
      </c>
      <c r="E30" s="13" t="str">
        <f t="shared" si="1"/>
        <v/>
      </c>
      <c r="F30" s="1" t="str">
        <f>IF('m-file CAN Input'!F34="uint8","uint8",IF('m-file CAN Input'!F34="single","single",""))</f>
        <v/>
      </c>
      <c r="G30" s="13" t="str">
        <f>IF('m-file CAN Input'!L34="[]","-",(IF('m-file CAN Input'!L34="'-'","-",(IF('m-file CAN Input'!L34="","",'m-file CAN Input'!L34)))))</f>
        <v/>
      </c>
      <c r="H30" s="13" t="str">
        <f>IF('m-file CAN Input'!H34="","",'m-file CAN Input'!H34)</f>
        <v/>
      </c>
    </row>
    <row r="31" spans="1:8" s="166" customFormat="1" x14ac:dyDescent="0.3">
      <c r="A31" s="13">
        <v>30</v>
      </c>
      <c r="B31" s="13" t="str">
        <f>IF('m-file CAN Input'!C35="","//"&amp;'m-file CAN Input'!B36,'m-file CAN Input'!C35)</f>
        <v>LdwBt</v>
      </c>
      <c r="C31" s="13" t="str">
        <f>IF('m-file CAN Input'!D35="","",'m-file CAN Input'!D35)</f>
        <v>BCM_LdwBtn_Stat</v>
      </c>
      <c r="D31" s="13" t="str">
        <f>IF('m-file CAN Input'!B35="","",'m-file CAN Input'!B35)</f>
        <v>BCM_Veh_State2</v>
      </c>
      <c r="E31" s="13" t="str">
        <f t="shared" si="1"/>
        <v>RX</v>
      </c>
      <c r="F31" s="1" t="str">
        <f>IF('m-file CAN Input'!F35="uint8","uint8",IF('m-file CAN Input'!F35="single","single",""))</f>
        <v>uint8</v>
      </c>
      <c r="G31" s="13" t="str">
        <f>IF('m-file CAN Input'!L35="[]","-",(IF('m-file CAN Input'!L35="'-'","-",(IF('m-file CAN Input'!L35="","",'m-file CAN Input'!L35)))))</f>
        <v>-</v>
      </c>
      <c r="H31" s="13">
        <f>IF('m-file CAN Input'!H35="","",'m-file CAN Input'!H35)</f>
        <v>0</v>
      </c>
    </row>
    <row r="32" spans="1:8" s="166" customFormat="1" x14ac:dyDescent="0.3">
      <c r="A32" s="13">
        <v>31</v>
      </c>
      <c r="B32" s="13" t="str">
        <f>IF('m-file CAN Input'!C36="","//"&amp;'m-file CAN Input'!B37,'m-file CAN Input'!C36)</f>
        <v>LccBt</v>
      </c>
      <c r="C32" s="13" t="str">
        <f>IF('m-file CAN Input'!D36="","",'m-file CAN Input'!D36)</f>
        <v>BCM_LccBtn_Stat</v>
      </c>
      <c r="D32" s="13" t="str">
        <f>IF('m-file CAN Input'!B36="","",'m-file CAN Input'!B36)</f>
        <v>BCM_Veh_State2</v>
      </c>
      <c r="E32" s="13" t="str">
        <f t="shared" si="1"/>
        <v>RX</v>
      </c>
      <c r="F32" s="1" t="str">
        <f>IF('m-file CAN Input'!F36="uint8","uint8",IF('m-file CAN Input'!F36="single","single",""))</f>
        <v>uint8</v>
      </c>
      <c r="G32" s="13" t="str">
        <f>IF('m-file CAN Input'!L36="[]","-",(IF('m-file CAN Input'!L36="'-'","-",(IF('m-file CAN Input'!L36="","",'m-file CAN Input'!L36)))))</f>
        <v>-</v>
      </c>
      <c r="H32" s="13">
        <f>IF('m-file CAN Input'!H36="","",'m-file CAN Input'!H36)</f>
        <v>0</v>
      </c>
    </row>
    <row r="33" spans="1:8" s="166" customFormat="1" x14ac:dyDescent="0.3">
      <c r="A33" s="13">
        <v>32</v>
      </c>
      <c r="B33" s="13" t="str">
        <f>IF('m-file CAN Input'!C37="","//"&amp;'m-file CAN Input'!B38,'m-file CAN Input'!C37)</f>
        <v>AdasSensCleanSt</v>
      </c>
      <c r="C33" s="13" t="str">
        <f>IF('m-file CAN Input'!D37="","",'m-file CAN Input'!D37)</f>
        <v>BCM_AdasSensClear_Stat</v>
      </c>
      <c r="D33" s="13" t="str">
        <f>IF('m-file CAN Input'!B37="","",'m-file CAN Input'!B37)</f>
        <v>BCM_Veh_State2</v>
      </c>
      <c r="E33" s="13" t="str">
        <f t="shared" si="1"/>
        <v>RX</v>
      </c>
      <c r="F33" s="1" t="str">
        <f>IF('m-file CAN Input'!F37="uint8","uint8",IF('m-file CAN Input'!F37="single","single",""))</f>
        <v>uint8</v>
      </c>
      <c r="G33" s="13" t="str">
        <f>IF('m-file CAN Input'!L37="[]","-",(IF('m-file CAN Input'!L37="'-'","-",(IF('m-file CAN Input'!L37="","",'m-file CAN Input'!L37)))))</f>
        <v>-</v>
      </c>
      <c r="H33" s="13">
        <f>IF('m-file CAN Input'!H37="","",'m-file CAN Input'!H37)</f>
        <v>0</v>
      </c>
    </row>
    <row r="34" spans="1:8" s="166" customFormat="1" x14ac:dyDescent="0.3">
      <c r="A34" s="13">
        <v>33</v>
      </c>
      <c r="B34" s="13" t="str">
        <f>IF('m-file CAN Input'!C38="","//"&amp;'m-file CAN Input'!B39,'m-file CAN Input'!C38)</f>
        <v>AmbTemp</v>
      </c>
      <c r="C34" s="13" t="str">
        <f>IF('m-file CAN Input'!D38="","",'m-file CAN Input'!D38)</f>
        <v>BCM_AmbientTempHMI</v>
      </c>
      <c r="D34" s="13" t="str">
        <f>IF('m-file CAN Input'!B38="","",'m-file CAN Input'!B38)</f>
        <v>BCM_Veh_State2</v>
      </c>
      <c r="E34" s="13" t="str">
        <f t="shared" si="1"/>
        <v>RX</v>
      </c>
      <c r="F34" s="1" t="str">
        <f>IF('m-file CAN Input'!F38="uint8","uint8",IF('m-file CAN Input'!F38="single","single",""))</f>
        <v>single</v>
      </c>
      <c r="G34" s="13" t="str">
        <f>IF('m-file CAN Input'!L38="[]","-",(IF('m-file CAN Input'!L38="'-'","-",(IF('m-file CAN Input'!L38="","",'m-file CAN Input'!L38)))))</f>
        <v>-</v>
      </c>
      <c r="H34" s="13">
        <f>IF('m-file CAN Input'!H38="","",'m-file CAN Input'!H38)</f>
        <v>20</v>
      </c>
    </row>
    <row r="35" spans="1:8" s="166" customFormat="1" x14ac:dyDescent="0.3">
      <c r="A35" s="13">
        <v>34</v>
      </c>
      <c r="B35" s="13" t="str">
        <f>IF('m-file CAN Input'!C39="","//"&amp;'m-file CAN Input'!B40,'m-file CAN Input'!C39)</f>
        <v>//CCU_Stat1</v>
      </c>
      <c r="C35" s="13" t="str">
        <f>IF('m-file CAN Input'!D39="","",'m-file CAN Input'!D39)</f>
        <v/>
      </c>
      <c r="D35" s="13" t="str">
        <f>IF('m-file CAN Input'!B39="","",'m-file CAN Input'!B39)</f>
        <v/>
      </c>
      <c r="E35" s="13" t="str">
        <f t="shared" si="1"/>
        <v/>
      </c>
      <c r="F35" s="1" t="str">
        <f>IF('m-file CAN Input'!F39="uint8","uint8",IF('m-file CAN Input'!F39="single","single",""))</f>
        <v/>
      </c>
      <c r="G35" s="13" t="str">
        <f>IF('m-file CAN Input'!L39="[]","-",(IF('m-file CAN Input'!L39="'-'","-",(IF('m-file CAN Input'!L39="","",'m-file CAN Input'!L39)))))</f>
        <v/>
      </c>
      <c r="H35" s="13" t="str">
        <f>IF('m-file CAN Input'!H39="","",'m-file CAN Input'!H39)</f>
        <v/>
      </c>
    </row>
    <row r="36" spans="1:8" s="166" customFormat="1" x14ac:dyDescent="0.3">
      <c r="A36" s="13">
        <v>35</v>
      </c>
      <c r="B36" s="13" t="str">
        <f>IF('m-file CAN Input'!C40="","//"&amp;'m-file CAN Input'!B41,'m-file CAN Input'!C40)</f>
        <v>FanSpeed</v>
      </c>
      <c r="C36" s="13" t="str">
        <f>IF('m-file CAN Input'!D40="","",'m-file CAN Input'!D40)</f>
        <v>CCU_BlowerSpeedFL_Stat</v>
      </c>
      <c r="D36" s="13" t="str">
        <f>IF('m-file CAN Input'!B40="","",'m-file CAN Input'!B40)</f>
        <v>CCU_Stat1</v>
      </c>
      <c r="E36" s="13" t="str">
        <f t="shared" si="1"/>
        <v>RX</v>
      </c>
      <c r="F36" s="1" t="str">
        <f>IF('m-file CAN Input'!F40="uint8","uint8",IF('m-file CAN Input'!F40="single","single",""))</f>
        <v>uint8</v>
      </c>
      <c r="G36" s="13" t="str">
        <f>IF('m-file CAN Input'!L40="[]","-",(IF('m-file CAN Input'!L40="'-'","-",(IF('m-file CAN Input'!L40="","",'m-file CAN Input'!L40)))))</f>
        <v>-</v>
      </c>
      <c r="H36" s="13">
        <f>IF('m-file CAN Input'!H40="","",'m-file CAN Input'!H40)</f>
        <v>0</v>
      </c>
    </row>
    <row r="37" spans="1:8" s="166" customFormat="1" x14ac:dyDescent="0.3">
      <c r="A37" s="13">
        <v>36</v>
      </c>
      <c r="B37" s="13" t="str">
        <f>IF('m-file CAN Input'!C41="","//"&amp;'m-file CAN Input'!B42,'m-file CAN Input'!C41)</f>
        <v>//DMFL_Msg1</v>
      </c>
      <c r="C37" s="13" t="str">
        <f>IF('m-file CAN Input'!D41="","",'m-file CAN Input'!D41)</f>
        <v/>
      </c>
      <c r="D37" s="13" t="str">
        <f>IF('m-file CAN Input'!B41="","",'m-file CAN Input'!B41)</f>
        <v/>
      </c>
      <c r="E37" s="13" t="str">
        <f t="shared" si="1"/>
        <v/>
      </c>
      <c r="F37" s="1" t="str">
        <f>IF('m-file CAN Input'!F41="uint8","uint8",IF('m-file CAN Input'!F41="single","single",""))</f>
        <v/>
      </c>
      <c r="G37" s="13" t="str">
        <f>IF('m-file CAN Input'!L41="[]","-",(IF('m-file CAN Input'!L41="'-'","-",(IF('m-file CAN Input'!L41="","",'m-file CAN Input'!L41)))))</f>
        <v/>
      </c>
      <c r="H37" s="13" t="str">
        <f>IF('m-file CAN Input'!H41="","",'m-file CAN Input'!H41)</f>
        <v/>
      </c>
    </row>
    <row r="38" spans="1:8" s="166" customFormat="1" x14ac:dyDescent="0.3">
      <c r="A38" s="13">
        <v>37</v>
      </c>
      <c r="B38" s="13" t="str">
        <f>IF('m-file CAN Input'!C42="","//"&amp;'m-file CAN Input'!B43,'m-file CAN Input'!C42)</f>
        <v>DoorFrontLeftSt</v>
      </c>
      <c r="C38" s="13" t="str">
        <f>IF('m-file CAN Input'!D42="","",'m-file CAN Input'!D42)</f>
        <v>DMFL_DoorAjarState</v>
      </c>
      <c r="D38" s="13" t="str">
        <f>IF('m-file CAN Input'!B42="","",'m-file CAN Input'!B42)</f>
        <v>DMFL_Msg1</v>
      </c>
      <c r="E38" s="13" t="str">
        <f t="shared" si="1"/>
        <v>RX</v>
      </c>
      <c r="F38" s="1" t="str">
        <f>IF('m-file CAN Input'!F42="uint8","uint8",IF('m-file CAN Input'!F42="single","single",""))</f>
        <v>uint8</v>
      </c>
      <c r="G38" s="13" t="str">
        <f>IF('m-file CAN Input'!L42="[]","-",(IF('m-file CAN Input'!L42="'-'","-",(IF('m-file CAN Input'!L42="","",'m-file CAN Input'!L42)))))</f>
        <v>-</v>
      </c>
      <c r="H38" s="13">
        <f>IF('m-file CAN Input'!H42="","",'m-file CAN Input'!H42)</f>
        <v>1</v>
      </c>
    </row>
    <row r="39" spans="1:8" s="166" customFormat="1" x14ac:dyDescent="0.3">
      <c r="A39" s="13">
        <v>38</v>
      </c>
      <c r="B39" s="13" t="str">
        <f>IF('m-file CAN Input'!C43="","//"&amp;'m-file CAN Input'!B44,'m-file CAN Input'!C43)</f>
        <v>DoorFrontLeftHandleReq</v>
      </c>
      <c r="C39" s="13" t="str">
        <f>IF('m-file CAN Input'!D43="","",'m-file CAN Input'!D43)</f>
        <v>DMFL_IntDoorHandle_Req</v>
      </c>
      <c r="D39" s="13" t="str">
        <f>IF('m-file CAN Input'!B43="","",'m-file CAN Input'!B43)</f>
        <v>DMFL_Msg1</v>
      </c>
      <c r="E39" s="13" t="str">
        <f t="shared" si="1"/>
        <v>RX</v>
      </c>
      <c r="F39" s="1" t="str">
        <f>IF('m-file CAN Input'!F43="uint8","uint8",IF('m-file CAN Input'!F43="single","single",""))</f>
        <v>uint8</v>
      </c>
      <c r="G39" s="13" t="str">
        <f>IF('m-file CAN Input'!L43="[]","-",(IF('m-file CAN Input'!L43="'-'","-",(IF('m-file CAN Input'!L43="","",'m-file CAN Input'!L43)))))</f>
        <v>-</v>
      </c>
      <c r="H39" s="13">
        <f>IF('m-file CAN Input'!H43="","",'m-file CAN Input'!H43)</f>
        <v>0</v>
      </c>
    </row>
    <row r="40" spans="1:8" s="166" customFormat="1" x14ac:dyDescent="0.3">
      <c r="A40" s="13">
        <v>39</v>
      </c>
      <c r="B40" s="13" t="str">
        <f>IF('m-file CAN Input'!C44="","//"&amp;'m-file CAN Input'!B45,'m-file CAN Input'!C44)</f>
        <v>//DMFR_Msg1</v>
      </c>
      <c r="C40" s="13" t="str">
        <f>IF('m-file CAN Input'!D44="","",'m-file CAN Input'!D44)</f>
        <v/>
      </c>
      <c r="D40" s="13" t="str">
        <f>IF('m-file CAN Input'!B44="","",'m-file CAN Input'!B44)</f>
        <v/>
      </c>
      <c r="E40" s="13" t="str">
        <f t="shared" si="1"/>
        <v/>
      </c>
      <c r="F40" s="1" t="str">
        <f>IF('m-file CAN Input'!F44="uint8","uint8",IF('m-file CAN Input'!F44="single","single",""))</f>
        <v/>
      </c>
      <c r="G40" s="13" t="str">
        <f>IF('m-file CAN Input'!L44="[]","-",(IF('m-file CAN Input'!L44="'-'","-",(IF('m-file CAN Input'!L44="","",'m-file CAN Input'!L44)))))</f>
        <v/>
      </c>
      <c r="H40" s="13" t="str">
        <f>IF('m-file CAN Input'!H44="","",'m-file CAN Input'!H44)</f>
        <v/>
      </c>
    </row>
    <row r="41" spans="1:8" s="166" customFormat="1" x14ac:dyDescent="0.3">
      <c r="A41" s="13">
        <v>40</v>
      </c>
      <c r="B41" s="13" t="str">
        <f>IF('m-file CAN Input'!C51="","//"&amp;'m-file CAN Input'!B46,'m-file CAN Input'!C51)</f>
        <v>DoorRearRightSt</v>
      </c>
      <c r="C41" s="13" t="str">
        <f>IF('m-file CAN Input'!D45="","",'m-file CAN Input'!D45)</f>
        <v>DMFR_DoorAjarState</v>
      </c>
      <c r="D41" s="13" t="str">
        <f>IF('m-file CAN Input'!B45="","",'m-file CAN Input'!B45)</f>
        <v>DMFR_Msg1</v>
      </c>
      <c r="E41" s="13" t="str">
        <f t="shared" si="1"/>
        <v>RX</v>
      </c>
      <c r="F41" s="1" t="str">
        <f>IF('m-file CAN Input'!F45="uint8","uint8",IF('m-file CAN Input'!F45="single","single",""))</f>
        <v>uint8</v>
      </c>
      <c r="G41" s="13" t="str">
        <f>IF('m-file CAN Input'!L45="[]","-",(IF('m-file CAN Input'!L45="'-'","-",(IF('m-file CAN Input'!L45="","",'m-file CAN Input'!L45)))))</f>
        <v>-</v>
      </c>
      <c r="H41" s="13">
        <f>IF('m-file CAN Input'!H45="","",'m-file CAN Input'!H45)</f>
        <v>1</v>
      </c>
    </row>
    <row r="42" spans="1:8" s="166" customFormat="1" x14ac:dyDescent="0.3">
      <c r="A42" s="13">
        <v>41</v>
      </c>
      <c r="B42" s="13" t="str">
        <f>IF('m-file CAN Input'!C46="","//"&amp;'m-file CAN Input'!B47,'m-file CAN Input'!C46)</f>
        <v>DoorFrontRightHandleReq</v>
      </c>
      <c r="C42" s="13" t="str">
        <f>IF('m-file CAN Input'!D46="","",'m-file CAN Input'!D46)</f>
        <v>DMFR_IntDoorHandle_Req</v>
      </c>
      <c r="D42" s="13" t="str">
        <f>IF('m-file CAN Input'!B46="","",'m-file CAN Input'!B46)</f>
        <v>DMFR_Msg1</v>
      </c>
      <c r="E42" s="13" t="str">
        <f t="shared" si="1"/>
        <v>RX</v>
      </c>
      <c r="F42" s="1" t="str">
        <f>IF('m-file CAN Input'!F46="uint8","uint8",IF('m-file CAN Input'!F46="single","single",""))</f>
        <v>uint8</v>
      </c>
      <c r="G42" s="13" t="str">
        <f>IF('m-file CAN Input'!L46="[]","-",(IF('m-file CAN Input'!L46="'-'","-",(IF('m-file CAN Input'!L46="","",'m-file CAN Input'!L46)))))</f>
        <v>-</v>
      </c>
      <c r="H42" s="13">
        <f>IF('m-file CAN Input'!H46="","",'m-file CAN Input'!H46)</f>
        <v>0</v>
      </c>
    </row>
    <row r="43" spans="1:8" s="166" customFormat="1" x14ac:dyDescent="0.3">
      <c r="A43" s="13">
        <v>42</v>
      </c>
      <c r="B43" s="13" t="e">
        <f>IF('m-file CAN Input'!#REF!="","//"&amp;'m-file CAN Input'!B48,'m-file CAN Input'!#REF!)</f>
        <v>#REF!</v>
      </c>
      <c r="C43" s="13" t="str">
        <f>IF('m-file CAN Input'!D47="","",'m-file CAN Input'!D47)</f>
        <v/>
      </c>
      <c r="D43" s="13" t="str">
        <f>IF('m-file CAN Input'!B47="","",'m-file CAN Input'!B47)</f>
        <v/>
      </c>
      <c r="E43" s="13" t="str">
        <f t="shared" si="1"/>
        <v/>
      </c>
      <c r="F43" s="1" t="str">
        <f>IF('m-file CAN Input'!F47="uint8","uint8",IF('m-file CAN Input'!F47="single","single",""))</f>
        <v/>
      </c>
      <c r="G43" s="13" t="str">
        <f>IF('m-file CAN Input'!L47="[]","-",(IF('m-file CAN Input'!L47="'-'","-",(IF('m-file CAN Input'!L47="","",'m-file CAN Input'!L47)))))</f>
        <v/>
      </c>
      <c r="H43" s="13" t="str">
        <f>IF('m-file CAN Input'!H47="","",'m-file CAN Input'!H47)</f>
        <v/>
      </c>
    </row>
    <row r="44" spans="1:8" s="166" customFormat="1" x14ac:dyDescent="0.3">
      <c r="A44" s="13">
        <v>43</v>
      </c>
      <c r="B44" s="13" t="str">
        <f>IF('m-file CAN Input'!C45="","//"&amp;'m-file CAN Input'!B49,'m-file CAN Input'!C45)</f>
        <v>DoorFrontRightSt</v>
      </c>
      <c r="C44" s="13" t="str">
        <f>IF('m-file CAN Input'!D48="","",'m-file CAN Input'!D48)</f>
        <v>DMRL_DoorAjarState</v>
      </c>
      <c r="D44" s="13" t="str">
        <f>IF('m-file CAN Input'!B48="","",'m-file CAN Input'!B48)</f>
        <v>DMRL_Msg1</v>
      </c>
      <c r="E44" s="13" t="str">
        <f t="shared" si="1"/>
        <v>RX</v>
      </c>
      <c r="F44" s="1" t="str">
        <f>IF('m-file CAN Input'!F48="uint8","uint8",IF('m-file CAN Input'!F48="single","single",""))</f>
        <v>uint8</v>
      </c>
      <c r="G44" s="13" t="str">
        <f>IF('m-file CAN Input'!L48="[]","-",(IF('m-file CAN Input'!L48="'-'","-",(IF('m-file CAN Input'!L48="","",'m-file CAN Input'!L48)))))</f>
        <v>-</v>
      </c>
      <c r="H44" s="13">
        <f>IF('m-file CAN Input'!H48="","",'m-file CAN Input'!H48)</f>
        <v>1</v>
      </c>
    </row>
    <row r="45" spans="1:8" s="166" customFormat="1" x14ac:dyDescent="0.3">
      <c r="A45" s="13">
        <v>44</v>
      </c>
      <c r="B45" s="13" t="str">
        <f>IF('m-file CAN Input'!C49="","//"&amp;'m-file CAN Input'!B50,'m-file CAN Input'!C49)</f>
        <v>DoorRearLeftHandleReq</v>
      </c>
      <c r="C45" s="13" t="str">
        <f>IF('m-file CAN Input'!D49="","",'m-file CAN Input'!D49)</f>
        <v>DMRL_IntDoorHandle_Req</v>
      </c>
      <c r="D45" s="13" t="str">
        <f>IF('m-file CAN Input'!B49="","",'m-file CAN Input'!B49)</f>
        <v>DMRL_Msg1</v>
      </c>
      <c r="E45" s="13" t="str">
        <f t="shared" si="1"/>
        <v>RX</v>
      </c>
      <c r="F45" s="1" t="str">
        <f>IF('m-file CAN Input'!F49="uint8","uint8",IF('m-file CAN Input'!F49="single","single",""))</f>
        <v>uint8</v>
      </c>
      <c r="G45" s="13" t="str">
        <f>IF('m-file CAN Input'!L49="[]","-",(IF('m-file CAN Input'!L49="'-'","-",(IF('m-file CAN Input'!L49="","",'m-file CAN Input'!L49)))))</f>
        <v>-</v>
      </c>
      <c r="H45" s="13">
        <f>IF('m-file CAN Input'!H49="","",'m-file CAN Input'!H49)</f>
        <v>0</v>
      </c>
    </row>
    <row r="46" spans="1:8" s="166" customFormat="1" x14ac:dyDescent="0.3">
      <c r="A46" s="13">
        <v>45</v>
      </c>
      <c r="B46" s="13" t="str">
        <f>IF('m-file CAN Input'!C50="","//"&amp;'m-file CAN Input'!B51,'m-file CAN Input'!C50)</f>
        <v>//DMRR_Msg1</v>
      </c>
      <c r="C46" s="13" t="str">
        <f>IF('m-file CAN Input'!D50="","",'m-file CAN Input'!D50)</f>
        <v/>
      </c>
      <c r="D46" s="13" t="str">
        <f>IF('m-file CAN Input'!B50="","",'m-file CAN Input'!B50)</f>
        <v/>
      </c>
      <c r="E46" s="13" t="str">
        <f t="shared" si="1"/>
        <v/>
      </c>
      <c r="F46" s="1" t="str">
        <f>IF('m-file CAN Input'!F50="uint8","uint8",IF('m-file CAN Input'!F50="single","single",""))</f>
        <v/>
      </c>
      <c r="G46" s="13" t="str">
        <f>IF('m-file CAN Input'!L50="[]","-",(IF('m-file CAN Input'!L50="'-'","-",(IF('m-file CAN Input'!L50="","",'m-file CAN Input'!L50)))))</f>
        <v/>
      </c>
      <c r="H46" s="13" t="str">
        <f>IF('m-file CAN Input'!H50="","",'m-file CAN Input'!H50)</f>
        <v/>
      </c>
    </row>
    <row r="47" spans="1:8" s="166" customFormat="1" x14ac:dyDescent="0.3">
      <c r="A47" s="13">
        <v>46</v>
      </c>
      <c r="B47" s="13" t="str">
        <f>IF('m-file CAN Input'!C48="","//"&amp;'m-file CAN Input'!B52,'m-file CAN Input'!C48)</f>
        <v>DoorRearLeftSt</v>
      </c>
      <c r="C47" s="13" t="str">
        <f>IF('m-file CAN Input'!D51="","",'m-file CAN Input'!D51)</f>
        <v>DMRR_DoorAjarState</v>
      </c>
      <c r="D47" s="13" t="str">
        <f>IF('m-file CAN Input'!B51="","",'m-file CAN Input'!B51)</f>
        <v>DMRR_Msg1</v>
      </c>
      <c r="E47" s="13" t="str">
        <f t="shared" si="1"/>
        <v>RX</v>
      </c>
      <c r="F47" s="1" t="str">
        <f>IF('m-file CAN Input'!F51="uint8","uint8",IF('m-file CAN Input'!F51="single","single",""))</f>
        <v>uint8</v>
      </c>
      <c r="G47" s="13" t="str">
        <f>IF('m-file CAN Input'!L51="[]","-",(IF('m-file CAN Input'!L51="'-'","-",(IF('m-file CAN Input'!L51="","",'m-file CAN Input'!L51)))))</f>
        <v>-</v>
      </c>
      <c r="H47" s="13">
        <f>IF('m-file CAN Input'!H51="","",'m-file CAN Input'!H51)</f>
        <v>1</v>
      </c>
    </row>
    <row r="48" spans="1:8" s="166" customFormat="1" x14ac:dyDescent="0.3">
      <c r="A48" s="13">
        <v>47</v>
      </c>
      <c r="B48" s="13" t="str">
        <f>IF('m-file CAN Input'!C52="","//"&amp;'m-file CAN Input'!B53,'m-file CAN Input'!C52)</f>
        <v>DoorRearRightHandleReq</v>
      </c>
      <c r="C48" s="13" t="str">
        <f>IF('m-file CAN Input'!D52="","",'m-file CAN Input'!D52)</f>
        <v>DMRR_IntDoorHandle_Req</v>
      </c>
      <c r="D48" s="13" t="str">
        <f>IF('m-file CAN Input'!B52="","",'m-file CAN Input'!B52)</f>
        <v>DMRR_Msg1</v>
      </c>
      <c r="E48" s="13" t="str">
        <f t="shared" si="1"/>
        <v>RX</v>
      </c>
      <c r="F48" s="1" t="str">
        <f>IF('m-file CAN Input'!F52="uint8","uint8",IF('m-file CAN Input'!F52="single","single",""))</f>
        <v>uint8</v>
      </c>
      <c r="G48" s="13" t="str">
        <f>IF('m-file CAN Input'!L52="[]","-",(IF('m-file CAN Input'!L52="'-'","-",(IF('m-file CAN Input'!L52="","",'m-file CAN Input'!L52)))))</f>
        <v>-</v>
      </c>
      <c r="H48" s="13">
        <f>IF('m-file CAN Input'!H52="","",'m-file CAN Input'!H52)</f>
        <v>0</v>
      </c>
    </row>
    <row r="49" spans="1:8" s="166" customFormat="1" x14ac:dyDescent="0.3">
      <c r="A49" s="13">
        <v>48</v>
      </c>
      <c r="B49" s="13" t="str">
        <f>IF('m-file CAN Input'!C53="","//"&amp;'m-file CAN Input'!B54,'m-file CAN Input'!C53)</f>
        <v>//BCM_DMS_01</v>
      </c>
      <c r="C49" s="13" t="str">
        <f>IF('m-file CAN Input'!D53="","",'m-file CAN Input'!D53)</f>
        <v/>
      </c>
      <c r="D49" s="13" t="str">
        <f>IF('m-file CAN Input'!B53="","",'m-file CAN Input'!B53)</f>
        <v/>
      </c>
      <c r="E49" s="13" t="str">
        <f t="shared" si="1"/>
        <v/>
      </c>
      <c r="F49" s="1" t="str">
        <f>IF('m-file CAN Input'!F53="uint8","uint8",IF('m-file CAN Input'!F53="single","single",""))</f>
        <v/>
      </c>
      <c r="G49" s="13" t="str">
        <f>IF('m-file CAN Input'!L53="[]","-",(IF('m-file CAN Input'!L53="'-'","-",(IF('m-file CAN Input'!L53="","",'m-file CAN Input'!L53)))))</f>
        <v/>
      </c>
      <c r="H49" s="13" t="str">
        <f>IF('m-file CAN Input'!H53="","",'m-file CAN Input'!H53)</f>
        <v/>
      </c>
    </row>
    <row r="50" spans="1:8" s="166" customFormat="1" x14ac:dyDescent="0.3">
      <c r="A50" s="13">
        <v>49</v>
      </c>
      <c r="B50" s="13" t="str">
        <f>IF('m-file CAN Input'!C54="","//"&amp;'m-file CAN Input'!B55,'m-file CAN Input'!C54)</f>
        <v>DriveOperMode</v>
      </c>
      <c r="C50" s="13" t="str">
        <f>IF('m-file CAN Input'!D54="","",'m-file CAN Input'!D54)</f>
        <v>DrivingMode_Sig</v>
      </c>
      <c r="D50" s="13" t="str">
        <f>IF('m-file CAN Input'!B54="","",'m-file CAN Input'!B54)</f>
        <v>BCM_DMS_01</v>
      </c>
      <c r="E50" s="13" t="str">
        <f t="shared" si="1"/>
        <v>RX</v>
      </c>
      <c r="F50" s="1" t="str">
        <f>IF('m-file CAN Input'!F54="uint8","uint8",IF('m-file CAN Input'!F54="single","single",""))</f>
        <v>uint8</v>
      </c>
      <c r="G50" s="13" t="str">
        <f>IF('m-file CAN Input'!L54="[]","-",(IF('m-file CAN Input'!L54="'-'","-",(IF('m-file CAN Input'!L54="","",'m-file CAN Input'!L54)))))</f>
        <v>-</v>
      </c>
      <c r="H50" s="13">
        <f>IF('m-file CAN Input'!H54="","",'m-file CAN Input'!H54)</f>
        <v>0</v>
      </c>
    </row>
    <row r="51" spans="1:8" s="166" customFormat="1" x14ac:dyDescent="0.3">
      <c r="A51" s="13">
        <v>50</v>
      </c>
      <c r="B51" s="13" t="str">
        <f>IF('m-file CAN Input'!C55="","//"&amp;'m-file CAN Input'!B56,'m-file CAN Input'!C55)</f>
        <v>//EMS_14</v>
      </c>
      <c r="C51" s="13" t="str">
        <f>IF('m-file CAN Input'!D55="","",'m-file CAN Input'!D55)</f>
        <v/>
      </c>
      <c r="D51" s="13" t="str">
        <f>IF('m-file CAN Input'!B55="","",'m-file CAN Input'!B55)</f>
        <v/>
      </c>
      <c r="E51" s="13" t="str">
        <f t="shared" si="1"/>
        <v/>
      </c>
      <c r="F51" s="1" t="str">
        <f>IF('m-file CAN Input'!F55="uint8","uint8",IF('m-file CAN Input'!F55="single","single",""))</f>
        <v/>
      </c>
      <c r="G51" s="13" t="str">
        <f>IF('m-file CAN Input'!L55="[]","-",(IF('m-file CAN Input'!L55="'-'","-",(IF('m-file CAN Input'!L55="","",'m-file CAN Input'!L55)))))</f>
        <v/>
      </c>
      <c r="H51" s="13" t="str">
        <f>IF('m-file CAN Input'!H55="","",'m-file CAN Input'!H55)</f>
        <v/>
      </c>
    </row>
    <row r="52" spans="1:8" s="166" customFormat="1" x14ac:dyDescent="0.3">
      <c r="A52" s="13">
        <v>51</v>
      </c>
      <c r="B52" s="13" t="str">
        <f>IF('m-file CAN Input'!C56="","//"&amp;'m-file CAN Input'!B58,'m-file CAN Input'!C56)</f>
        <v>TrqClutch</v>
      </c>
      <c r="C52" s="13" t="str">
        <f>IF('m-file CAN Input'!D56="","",'m-file CAN Input'!D56)</f>
        <v>EMS_MotClutch_Val</v>
      </c>
      <c r="D52" s="13" t="str">
        <f>IF('m-file CAN Input'!B56="","",'m-file CAN Input'!B56)</f>
        <v>EMS_14</v>
      </c>
      <c r="E52" s="13" t="str">
        <f t="shared" si="1"/>
        <v>RX</v>
      </c>
      <c r="F52" s="1" t="str">
        <f>IF('m-file CAN Input'!F56="uint8","uint8",IF('m-file CAN Input'!F56="single","single",""))</f>
        <v>single</v>
      </c>
      <c r="G52" s="13" t="str">
        <f>IF('m-file CAN Input'!L56="[]","-",(IF('m-file CAN Input'!L56="'-'","-",(IF('m-file CAN Input'!L56="","",'m-file CAN Input'!L56)))))</f>
        <v>-</v>
      </c>
      <c r="H52" s="13">
        <f>IF('m-file CAN Input'!H56="","",'m-file CAN Input'!H56)</f>
        <v>0</v>
      </c>
    </row>
    <row r="53" spans="1:8" s="166" customFormat="1" x14ac:dyDescent="0.3">
      <c r="A53" s="13">
        <v>52</v>
      </c>
      <c r="B53" s="13" t="str">
        <f>IF('m-file CAN Input'!C58="","//"&amp;'m-file CAN Input'!B59,'m-file CAN Input'!C58)</f>
        <v>//EMS_3</v>
      </c>
      <c r="C53" s="13" t="str">
        <f>IF('m-file CAN Input'!D58="","",'m-file CAN Input'!D58)</f>
        <v/>
      </c>
      <c r="D53" s="13" t="str">
        <f>IF('m-file CAN Input'!B58="","",'m-file CAN Input'!B58)</f>
        <v/>
      </c>
      <c r="E53" s="13" t="str">
        <f t="shared" si="1"/>
        <v/>
      </c>
      <c r="F53" s="1" t="str">
        <f>IF('m-file CAN Input'!F58="uint8","uint8",IF('m-file CAN Input'!F58="single","single",""))</f>
        <v/>
      </c>
      <c r="G53" s="13" t="str">
        <f>IF('m-file CAN Input'!L58="[]","-",(IF('m-file CAN Input'!L58="'-'","-",(IF('m-file CAN Input'!L58="","",'m-file CAN Input'!L58)))))</f>
        <v/>
      </c>
      <c r="H53" s="13" t="str">
        <f>IF('m-file CAN Input'!H58="","",'m-file CAN Input'!H58)</f>
        <v/>
      </c>
    </row>
    <row r="54" spans="1:8" s="166" customFormat="1" x14ac:dyDescent="0.3">
      <c r="A54" s="13">
        <v>53</v>
      </c>
      <c r="B54" s="13" t="str">
        <f>IF('m-file CAN Input'!C59="","//"&amp;'m-file CAN Input'!B60,'m-file CAN Input'!C59)</f>
        <v>KickDownSt</v>
      </c>
      <c r="C54" s="13" t="str">
        <f>IF('m-file CAN Input'!D59="","",'m-file CAN Input'!D59)</f>
        <v>EMS_stKickDown</v>
      </c>
      <c r="D54" s="13" t="str">
        <f>IF('m-file CAN Input'!B59="","",'m-file CAN Input'!B59)</f>
        <v>EMS_3</v>
      </c>
      <c r="E54" s="13" t="str">
        <f t="shared" si="1"/>
        <v>RX</v>
      </c>
      <c r="F54" s="1" t="str">
        <f>IF('m-file CAN Input'!F59="uint8","uint8",IF('m-file CAN Input'!F59="single","single",""))</f>
        <v>uint8</v>
      </c>
      <c r="G54" s="13" t="str">
        <f>IF('m-file CAN Input'!L59="[]","-",(IF('m-file CAN Input'!L59="'-'","-",(IF('m-file CAN Input'!L59="","",'m-file CAN Input'!L59)))))</f>
        <v>-</v>
      </c>
      <c r="H54" s="13">
        <f>IF('m-file CAN Input'!H59="","",'m-file CAN Input'!H59)</f>
        <v>0</v>
      </c>
    </row>
    <row r="55" spans="1:8" s="166" customFormat="1" x14ac:dyDescent="0.3">
      <c r="A55" s="13">
        <v>54</v>
      </c>
      <c r="B55" s="13" t="str">
        <f>IF('m-file CAN Input'!C60="","//"&amp;'m-file CAN Input'!B62,'m-file CAN Input'!C60)</f>
        <v>AccelPedalPos</v>
      </c>
      <c r="C55" s="13" t="str">
        <f>IF('m-file CAN Input'!D60="","",'m-file CAN Input'!D60)</f>
        <v>EMS_ratAccPed_Val</v>
      </c>
      <c r="D55" s="13" t="str">
        <f>IF('m-file CAN Input'!B60="","",'m-file CAN Input'!B60)</f>
        <v>EMS_3</v>
      </c>
      <c r="E55" s="13" t="str">
        <f t="shared" si="1"/>
        <v>RX</v>
      </c>
      <c r="F55" s="1" t="str">
        <f>IF('m-file CAN Input'!F60="uint8","uint8",IF('m-file CAN Input'!F60="single","single",""))</f>
        <v>single</v>
      </c>
      <c r="G55" s="13" t="str">
        <f>IF('m-file CAN Input'!L60="[]","-",(IF('m-file CAN Input'!L60="'-'","-",(IF('m-file CAN Input'!L60="","",'m-file CAN Input'!L60)))))</f>
        <v>%</v>
      </c>
      <c r="H55" s="13">
        <f>IF('m-file CAN Input'!H60="","",'m-file CAN Input'!H60)</f>
        <v>0</v>
      </c>
    </row>
    <row r="56" spans="1:8" s="166" customFormat="1" x14ac:dyDescent="0.3">
      <c r="A56" s="13">
        <v>55</v>
      </c>
      <c r="B56" s="13" t="str">
        <f>IF('m-file CAN Input'!C62="","//"&amp;'m-file CAN Input'!B63,'m-file CAN Input'!C62)</f>
        <v>//EMS_4</v>
      </c>
      <c r="C56" s="13" t="str">
        <f>IF('m-file CAN Input'!D62="","",'m-file CAN Input'!D62)</f>
        <v/>
      </c>
      <c r="D56" s="13" t="str">
        <f>IF('m-file CAN Input'!B62="","",'m-file CAN Input'!B62)</f>
        <v/>
      </c>
      <c r="E56" s="13" t="str">
        <f t="shared" si="1"/>
        <v/>
      </c>
      <c r="F56" s="1" t="str">
        <f>IF('m-file CAN Input'!F62="uint8","uint8",IF('m-file CAN Input'!F62="single","single",""))</f>
        <v/>
      </c>
      <c r="G56" s="13" t="str">
        <f>IF('m-file CAN Input'!L62="[]","-",(IF('m-file CAN Input'!L62="'-'","-",(IF('m-file CAN Input'!L62="","",'m-file CAN Input'!L62)))))</f>
        <v/>
      </c>
      <c r="H56" s="13" t="str">
        <f>IF('m-file CAN Input'!H62="","",'m-file CAN Input'!H62)</f>
        <v/>
      </c>
    </row>
    <row r="57" spans="1:8" s="166" customFormat="1" x14ac:dyDescent="0.3">
      <c r="A57" s="13">
        <v>56</v>
      </c>
      <c r="B57" s="13" t="str">
        <f>IF('m-file CAN Input'!C63="","//"&amp;'m-file CAN Input'!B64,'m-file CAN Input'!C63)</f>
        <v>EngineSpeed</v>
      </c>
      <c r="C57" s="13" t="str">
        <f>IF('m-file CAN Input'!D63="","",'m-file CAN Input'!D63)</f>
        <v>EMS_nICEngineSpeed1</v>
      </c>
      <c r="D57" s="13" t="str">
        <f>IF('m-file CAN Input'!B63="","",'m-file CAN Input'!B63)</f>
        <v>EMS_4</v>
      </c>
      <c r="E57" s="13" t="str">
        <f t="shared" si="1"/>
        <v>RX</v>
      </c>
      <c r="F57" s="1" t="str">
        <f>IF('m-file CAN Input'!F63="uint8","uint8",IF('m-file CAN Input'!F63="single","single",""))</f>
        <v>single</v>
      </c>
      <c r="G57" s="13" t="str">
        <f>IF('m-file CAN Input'!L63="[]","-",(IF('m-file CAN Input'!L63="'-'","-",(IF('m-file CAN Input'!L63="","",'m-file CAN Input'!L63)))))</f>
        <v>rpm</v>
      </c>
      <c r="H57" s="13">
        <f>IF('m-file CAN Input'!H63="","",'m-file CAN Input'!H63)</f>
        <v>0</v>
      </c>
    </row>
    <row r="58" spans="1:8" s="166" customFormat="1" x14ac:dyDescent="0.3">
      <c r="A58" s="13">
        <v>57</v>
      </c>
      <c r="B58" s="13" t="str">
        <f>IF('m-file CAN Input'!C64="","//"&amp;'m-file CAN Input'!B65,'m-file CAN Input'!C64)</f>
        <v>//EPB_Status</v>
      </c>
      <c r="C58" s="13" t="str">
        <f>IF('m-file CAN Input'!D64="","",'m-file CAN Input'!D64)</f>
        <v/>
      </c>
      <c r="D58" s="13" t="str">
        <f>IF('m-file CAN Input'!B64="","",'m-file CAN Input'!B64)</f>
        <v/>
      </c>
      <c r="E58" s="13" t="str">
        <f t="shared" si="1"/>
        <v/>
      </c>
      <c r="F58" s="1" t="str">
        <f>IF('m-file CAN Input'!F64="uint8","uint8",IF('m-file CAN Input'!F64="single","single",""))</f>
        <v/>
      </c>
      <c r="G58" s="13" t="str">
        <f>IF('m-file CAN Input'!L64="[]","-",(IF('m-file CAN Input'!L64="'-'","-",(IF('m-file CAN Input'!L64="","",'m-file CAN Input'!L64)))))</f>
        <v/>
      </c>
      <c r="H58" s="13" t="str">
        <f>IF('m-file CAN Input'!H64="","",'m-file CAN Input'!H64)</f>
        <v/>
      </c>
    </row>
    <row r="59" spans="1:8" s="166" customFormat="1" x14ac:dyDescent="0.3">
      <c r="A59" s="13">
        <v>58</v>
      </c>
      <c r="B59" s="13" t="str">
        <f>IF('m-file CAN Input'!C65="","//"&amp;'m-file CAN Input'!B66,'m-file CAN Input'!C65)</f>
        <v>DynamicEmergActive</v>
      </c>
      <c r="C59" s="13" t="str">
        <f>IF('m-file CAN Input'!D65="","",'m-file CAN Input'!D65)</f>
        <v>EPB_DynamicEmergencyApply_Stat</v>
      </c>
      <c r="D59" s="13" t="str">
        <f>IF('m-file CAN Input'!B65="","",'m-file CAN Input'!B65)</f>
        <v>EPB_Status</v>
      </c>
      <c r="E59" s="13" t="str">
        <f t="shared" si="1"/>
        <v>RX</v>
      </c>
      <c r="F59" s="1" t="str">
        <f>IF('m-file CAN Input'!F65="uint8","uint8",IF('m-file CAN Input'!F65="single","single",""))</f>
        <v>uint8</v>
      </c>
      <c r="G59" s="13" t="str">
        <f>IF('m-file CAN Input'!L65="[]","-",(IF('m-file CAN Input'!L65="'-'","-",(IF('m-file CAN Input'!L65="","",'m-file CAN Input'!L65)))))</f>
        <v>-</v>
      </c>
      <c r="H59" s="13">
        <f>IF('m-file CAN Input'!H65="","",'m-file CAN Input'!H65)</f>
        <v>0</v>
      </c>
    </row>
    <row r="60" spans="1:8" s="166" customFormat="1" x14ac:dyDescent="0.3">
      <c r="A60" s="13">
        <v>59</v>
      </c>
      <c r="B60" s="13" t="str">
        <f>IF('m-file CAN Input'!C66="","//"&amp;'m-file CAN Input'!B67,'m-file CAN Input'!C66)</f>
        <v>EpbSt</v>
      </c>
      <c r="C60" s="13" t="str">
        <f>IF('m-file CAN Input'!D66="","",'m-file CAN Input'!D66)</f>
        <v>EPB_CurrParkBrake_Stat</v>
      </c>
      <c r="D60" s="13" t="str">
        <f>IF('m-file CAN Input'!B66="","",'m-file CAN Input'!B66)</f>
        <v>EPB_Status</v>
      </c>
      <c r="E60" s="13" t="str">
        <f t="shared" si="1"/>
        <v>RX</v>
      </c>
      <c r="F60" s="1" t="str">
        <f>IF('m-file CAN Input'!F66="uint8","uint8",IF('m-file CAN Input'!F66="single","single",""))</f>
        <v>uint8</v>
      </c>
      <c r="G60" s="13" t="str">
        <f>IF('m-file CAN Input'!L66="[]","-",(IF('m-file CAN Input'!L66="'-'","-",(IF('m-file CAN Input'!L66="","",'m-file CAN Input'!L66)))))</f>
        <v>-</v>
      </c>
      <c r="H60" s="13">
        <f>IF('m-file CAN Input'!H66="","",'m-file CAN Input'!H66)</f>
        <v>1</v>
      </c>
    </row>
    <row r="61" spans="1:8" s="166" customFormat="1" x14ac:dyDescent="0.3">
      <c r="A61" s="13">
        <v>60</v>
      </c>
      <c r="B61" s="13" t="str">
        <f>IF('m-file CAN Input'!C67="","//"&amp;'m-file CAN Input'!B68,'m-file CAN Input'!C67)</f>
        <v>//ESC_02</v>
      </c>
      <c r="C61" s="13" t="str">
        <f>IF('m-file CAN Input'!D67="","",'m-file CAN Input'!D67)</f>
        <v/>
      </c>
      <c r="D61" s="13" t="str">
        <f>IF('m-file CAN Input'!B67="","",'m-file CAN Input'!B67)</f>
        <v/>
      </c>
      <c r="E61" s="13" t="str">
        <f t="shared" si="1"/>
        <v/>
      </c>
      <c r="F61" s="1" t="str">
        <f>IF('m-file CAN Input'!F67="uint8","uint8",IF('m-file CAN Input'!F67="single","single",""))</f>
        <v/>
      </c>
      <c r="G61" s="13" t="str">
        <f>IF('m-file CAN Input'!L67="[]","-",(IF('m-file CAN Input'!L67="'-'","-",(IF('m-file CAN Input'!L67="","",'m-file CAN Input'!L67)))))</f>
        <v/>
      </c>
      <c r="H61" s="13" t="str">
        <f>IF('m-file CAN Input'!H67="","",'m-file CAN Input'!H67)</f>
        <v/>
      </c>
    </row>
    <row r="62" spans="1:8" s="166" customFormat="1" x14ac:dyDescent="0.3">
      <c r="A62" s="13">
        <v>61</v>
      </c>
      <c r="B62" s="13" t="str">
        <f>IF('m-file CAN Input'!C68="","//"&amp;'m-file CAN Input'!B69,'m-file CAN Input'!C68)</f>
        <v>WheelSpdFrontLeft</v>
      </c>
      <c r="C62" s="13" t="str">
        <f>IF('m-file CAN Input'!D68="","",'m-file CAN Input'!D68)</f>
        <v>ESC_WheelSpeed_FL</v>
      </c>
      <c r="D62" s="13" t="str">
        <f>IF('m-file CAN Input'!B68="","",'m-file CAN Input'!B68)</f>
        <v>ESC_02</v>
      </c>
      <c r="E62" s="13" t="str">
        <f t="shared" si="1"/>
        <v>RX</v>
      </c>
      <c r="F62" s="1" t="str">
        <f>IF('m-file CAN Input'!F68="uint8","uint8",IF('m-file CAN Input'!F68="single","single",""))</f>
        <v>single</v>
      </c>
      <c r="G62" s="13" t="str">
        <f>IF('m-file CAN Input'!L68="[]","-",(IF('m-file CAN Input'!L68="'-'","-",(IF('m-file CAN Input'!L68="","",'m-file CAN Input'!L68)))))</f>
        <v>km/h</v>
      </c>
      <c r="H62" s="13">
        <f>IF('m-file CAN Input'!H68="","",'m-file CAN Input'!H68)</f>
        <v>0</v>
      </c>
    </row>
    <row r="63" spans="1:8" s="166" customFormat="1" x14ac:dyDescent="0.3">
      <c r="A63" s="13">
        <v>62</v>
      </c>
      <c r="B63" s="13" t="str">
        <f>IF('m-file CAN Input'!C69="","//"&amp;'m-file CAN Input'!B70,'m-file CAN Input'!C69)</f>
        <v>WheelSpdFrontRight</v>
      </c>
      <c r="C63" s="13" t="str">
        <f>IF('m-file CAN Input'!D69="","",'m-file CAN Input'!D69)</f>
        <v>ESC_WheelSpeed_FR</v>
      </c>
      <c r="D63" s="13" t="str">
        <f>IF('m-file CAN Input'!B69="","",'m-file CAN Input'!B69)</f>
        <v>ESC_02</v>
      </c>
      <c r="E63" s="13" t="str">
        <f t="shared" si="1"/>
        <v>RX</v>
      </c>
      <c r="F63" s="1" t="str">
        <f>IF('m-file CAN Input'!F69="uint8","uint8",IF('m-file CAN Input'!F69="single","single",""))</f>
        <v>single</v>
      </c>
      <c r="G63" s="13" t="str">
        <f>IF('m-file CAN Input'!L69="[]","-",(IF('m-file CAN Input'!L69="'-'","-",(IF('m-file CAN Input'!L69="","",'m-file CAN Input'!L69)))))</f>
        <v>km/h</v>
      </c>
      <c r="H63" s="13">
        <f>IF('m-file CAN Input'!H69="","",'m-file CAN Input'!H69)</f>
        <v>0</v>
      </c>
    </row>
    <row r="64" spans="1:8" s="166" customFormat="1" x14ac:dyDescent="0.3">
      <c r="A64" s="13">
        <v>63</v>
      </c>
      <c r="B64" s="13" t="str">
        <f>IF('m-file CAN Input'!C70="","//"&amp;'m-file CAN Input'!B71,'m-file CAN Input'!C70)</f>
        <v>WheelDirectionFL</v>
      </c>
      <c r="C64" s="13" t="str">
        <f>IF('m-file CAN Input'!D70="","",'m-file CAN Input'!D70)</f>
        <v>ESC_WheelDirectionInfo_FL</v>
      </c>
      <c r="D64" s="13" t="str">
        <f>IF('m-file CAN Input'!B70="","",'m-file CAN Input'!B70)</f>
        <v>ESC_02</v>
      </c>
      <c r="E64" s="13" t="str">
        <f t="shared" si="1"/>
        <v>RX</v>
      </c>
      <c r="F64" s="1" t="str">
        <f>IF('m-file CAN Input'!F70="uint8","uint8",IF('m-file CAN Input'!F70="single","single",""))</f>
        <v>uint8</v>
      </c>
      <c r="G64" s="13" t="str">
        <f>IF('m-file CAN Input'!L70="[]","-",(IF('m-file CAN Input'!L70="'-'","-",(IF('m-file CAN Input'!L70="","",'m-file CAN Input'!L70)))))</f>
        <v>-</v>
      </c>
      <c r="H64" s="13">
        <f>IF('m-file CAN Input'!H70="","",'m-file CAN Input'!H70)</f>
        <v>0</v>
      </c>
    </row>
    <row r="65" spans="1:8" s="166" customFormat="1" x14ac:dyDescent="0.3">
      <c r="A65" s="13">
        <v>64</v>
      </c>
      <c r="B65" s="13" t="str">
        <f>IF('m-file CAN Input'!C71="","//"&amp;'m-file CAN Input'!B72,'m-file CAN Input'!C71)</f>
        <v>WheelDirectionFR</v>
      </c>
      <c r="C65" s="13" t="str">
        <f>IF('m-file CAN Input'!D71="","",'m-file CAN Input'!D71)</f>
        <v>ESC_WheelDirectionInfo_FR</v>
      </c>
      <c r="D65" s="13" t="str">
        <f>IF('m-file CAN Input'!B71="","",'m-file CAN Input'!B71)</f>
        <v>ESC_02</v>
      </c>
      <c r="E65" s="13" t="str">
        <f t="shared" si="1"/>
        <v>RX</v>
      </c>
      <c r="F65" s="1" t="str">
        <f>IF('m-file CAN Input'!F71="uint8","uint8",IF('m-file CAN Input'!F71="single","single",""))</f>
        <v>uint8</v>
      </c>
      <c r="G65" s="13" t="str">
        <f>IF('m-file CAN Input'!L71="[]","-",(IF('m-file CAN Input'!L71="'-'","-",(IF('m-file CAN Input'!L71="","",'m-file CAN Input'!L71)))))</f>
        <v>-</v>
      </c>
      <c r="H65" s="13">
        <f>IF('m-file CAN Input'!H71="","",'m-file CAN Input'!H71)</f>
        <v>0</v>
      </c>
    </row>
    <row r="66" spans="1:8" s="166" customFormat="1" x14ac:dyDescent="0.3">
      <c r="A66" s="13">
        <v>65</v>
      </c>
      <c r="B66" s="13" t="str">
        <f>IF('m-file CAN Input'!C72="","//"&amp;'m-file CAN Input'!B73,'m-file CAN Input'!C72)</f>
        <v>WheelSpeedValueErrorFL</v>
      </c>
      <c r="C66" s="13" t="str">
        <f>IF('m-file CAN Input'!D72="","",'m-file CAN Input'!D72)</f>
        <v>ESC_WheelSpeed_ValueError_FL</v>
      </c>
      <c r="D66" s="13" t="str">
        <f>IF('m-file CAN Input'!B72="","",'m-file CAN Input'!B72)</f>
        <v>ESC_02</v>
      </c>
      <c r="E66" s="13" t="str">
        <f t="shared" si="1"/>
        <v>RX</v>
      </c>
      <c r="F66" s="1" t="str">
        <f>IF('m-file CAN Input'!F72="uint8","uint8",IF('m-file CAN Input'!F72="single","single",""))</f>
        <v>uint8</v>
      </c>
      <c r="G66" s="13" t="str">
        <f>IF('m-file CAN Input'!L72="[]","-",(IF('m-file CAN Input'!L72="'-'","-",(IF('m-file CAN Input'!L72="","",'m-file CAN Input'!L72)))))</f>
        <v>-</v>
      </c>
      <c r="H66" s="13">
        <f>IF('m-file CAN Input'!H72="","",'m-file CAN Input'!H72)</f>
        <v>0</v>
      </c>
    </row>
    <row r="67" spans="1:8" s="166" customFormat="1" x14ac:dyDescent="0.3">
      <c r="A67" s="13">
        <v>66</v>
      </c>
      <c r="B67" s="13" t="str">
        <f>IF('m-file CAN Input'!C73="","//"&amp;'m-file CAN Input'!B74,'m-file CAN Input'!C73)</f>
        <v>WheelSpeedValueErrorFR</v>
      </c>
      <c r="C67" s="13" t="str">
        <f>IF('m-file CAN Input'!D73="","",'m-file CAN Input'!D73)</f>
        <v>ESC_WheelSpeed_ValueError_FR</v>
      </c>
      <c r="D67" s="13" t="str">
        <f>IF('m-file CAN Input'!B73="","",'m-file CAN Input'!B73)</f>
        <v>ESC_02</v>
      </c>
      <c r="E67" s="13" t="str">
        <f t="shared" ref="E67:E130" si="2">IF(D67="","","RX")</f>
        <v>RX</v>
      </c>
      <c r="F67" s="1" t="str">
        <f>IF('m-file CAN Input'!F73="uint8","uint8",IF('m-file CAN Input'!F73="single","single",""))</f>
        <v>uint8</v>
      </c>
      <c r="G67" s="13" t="str">
        <f>IF('m-file CAN Input'!L73="[]","-",(IF('m-file CAN Input'!L73="'-'","-",(IF('m-file CAN Input'!L73="","",'m-file CAN Input'!L73)))))</f>
        <v>-</v>
      </c>
      <c r="H67" s="13">
        <f>IF('m-file CAN Input'!H73="","",'m-file CAN Input'!H73)</f>
        <v>0</v>
      </c>
    </row>
    <row r="68" spans="1:8" s="166" customFormat="1" x14ac:dyDescent="0.3">
      <c r="A68" s="13">
        <v>67</v>
      </c>
      <c r="B68" s="13" t="str">
        <f>IF('m-file CAN Input'!C74="","//"&amp;'m-file CAN Input'!B75,'m-file CAN Input'!C74)</f>
        <v>//ESC_03</v>
      </c>
      <c r="C68" s="13" t="str">
        <f>IF('m-file CAN Input'!D74="","",'m-file CAN Input'!D74)</f>
        <v/>
      </c>
      <c r="D68" s="13" t="str">
        <f>IF('m-file CAN Input'!B74="","",'m-file CAN Input'!B74)</f>
        <v/>
      </c>
      <c r="E68" s="13" t="str">
        <f t="shared" si="2"/>
        <v/>
      </c>
      <c r="F68" s="1" t="str">
        <f>IF('m-file CAN Input'!F74="uint8","uint8",IF('m-file CAN Input'!F74="single","single",""))</f>
        <v/>
      </c>
      <c r="G68" s="13" t="str">
        <f>IF('m-file CAN Input'!L74="[]","-",(IF('m-file CAN Input'!L74="'-'","-",(IF('m-file CAN Input'!L74="","",'m-file CAN Input'!L74)))))</f>
        <v/>
      </c>
      <c r="H68" s="13" t="str">
        <f>IF('m-file CAN Input'!H74="","",'m-file CAN Input'!H74)</f>
        <v/>
      </c>
    </row>
    <row r="69" spans="1:8" s="166" customFormat="1" x14ac:dyDescent="0.3">
      <c r="A69" s="13">
        <v>68</v>
      </c>
      <c r="B69" s="13" t="str">
        <f>IF('m-file CAN Input'!C75="","//"&amp;'m-file CAN Input'!B76,'m-file CAN Input'!C75)</f>
        <v>WheelSpdRearLeft</v>
      </c>
      <c r="C69" s="13" t="str">
        <f>IF('m-file CAN Input'!D75="","",'m-file CAN Input'!D75)</f>
        <v>ESC_WheelSpeed_RL</v>
      </c>
      <c r="D69" s="13" t="str">
        <f>IF('m-file CAN Input'!B75="","",'m-file CAN Input'!B75)</f>
        <v>ESC_03</v>
      </c>
      <c r="E69" s="13" t="str">
        <f t="shared" si="2"/>
        <v>RX</v>
      </c>
      <c r="F69" s="1" t="str">
        <f>IF('m-file CAN Input'!F75="uint8","uint8",IF('m-file CAN Input'!F75="single","single",""))</f>
        <v>single</v>
      </c>
      <c r="G69" s="13" t="str">
        <f>IF('m-file CAN Input'!L75="[]","-",(IF('m-file CAN Input'!L75="'-'","-",(IF('m-file CAN Input'!L75="","",'m-file CAN Input'!L75)))))</f>
        <v>km/h</v>
      </c>
      <c r="H69" s="13">
        <f>IF('m-file CAN Input'!H75="","",'m-file CAN Input'!H75)</f>
        <v>0</v>
      </c>
    </row>
    <row r="70" spans="1:8" s="166" customFormat="1" x14ac:dyDescent="0.3">
      <c r="A70" s="13">
        <v>69</v>
      </c>
      <c r="B70" s="13" t="str">
        <f>IF('m-file CAN Input'!C76="","//"&amp;'m-file CAN Input'!B77,'m-file CAN Input'!C76)</f>
        <v>WheelSpdRearRight</v>
      </c>
      <c r="C70" s="13" t="str">
        <f>IF('m-file CAN Input'!D76="","",'m-file CAN Input'!D76)</f>
        <v>ESC_WheelSpeed_RR</v>
      </c>
      <c r="D70" s="13" t="str">
        <f>IF('m-file CAN Input'!B76="","",'m-file CAN Input'!B76)</f>
        <v>ESC_03</v>
      </c>
      <c r="E70" s="13" t="str">
        <f t="shared" si="2"/>
        <v>RX</v>
      </c>
      <c r="F70" s="1" t="str">
        <f>IF('m-file CAN Input'!F76="uint8","uint8",IF('m-file CAN Input'!F76="single","single",""))</f>
        <v>single</v>
      </c>
      <c r="G70" s="13" t="str">
        <f>IF('m-file CAN Input'!L76="[]","-",(IF('m-file CAN Input'!L76="'-'","-",(IF('m-file CAN Input'!L76="","",'m-file CAN Input'!L76)))))</f>
        <v>km/h</v>
      </c>
      <c r="H70" s="13">
        <f>IF('m-file CAN Input'!H76="","",'m-file CAN Input'!H76)</f>
        <v>0</v>
      </c>
    </row>
    <row r="71" spans="1:8" s="166" customFormat="1" x14ac:dyDescent="0.3">
      <c r="A71" s="13">
        <v>70</v>
      </c>
      <c r="B71" s="13" t="str">
        <f>IF('m-file CAN Input'!C77="","//"&amp;'m-file CAN Input'!B78,'m-file CAN Input'!C77)</f>
        <v>WheelSpeedValueErrorRL</v>
      </c>
      <c r="C71" s="13" t="str">
        <f>IF('m-file CAN Input'!D77="","",'m-file CAN Input'!D77)</f>
        <v>ESC_WheelSpeed_ValueError_RL</v>
      </c>
      <c r="D71" s="13" t="str">
        <f>IF('m-file CAN Input'!B77="","",'m-file CAN Input'!B77)</f>
        <v>ESC_03</v>
      </c>
      <c r="E71" s="13" t="str">
        <f t="shared" si="2"/>
        <v>RX</v>
      </c>
      <c r="F71" s="1" t="str">
        <f>IF('m-file CAN Input'!F77="uint8","uint8",IF('m-file CAN Input'!F77="single","single",""))</f>
        <v>uint8</v>
      </c>
      <c r="G71" s="13" t="str">
        <f>IF('m-file CAN Input'!L77="[]","-",(IF('m-file CAN Input'!L77="'-'","-",(IF('m-file CAN Input'!L77="","",'m-file CAN Input'!L77)))))</f>
        <v>-</v>
      </c>
      <c r="H71" s="13">
        <f>IF('m-file CAN Input'!H77="","",'m-file CAN Input'!H77)</f>
        <v>0</v>
      </c>
    </row>
    <row r="72" spans="1:8" s="166" customFormat="1" x14ac:dyDescent="0.3">
      <c r="A72" s="13">
        <v>71</v>
      </c>
      <c r="B72" s="13" t="str">
        <f>IF('m-file CAN Input'!C78="","//"&amp;'m-file CAN Input'!B79,'m-file CAN Input'!C78)</f>
        <v>WheelSpeedValueErrorRR</v>
      </c>
      <c r="C72" s="13" t="str">
        <f>IF('m-file CAN Input'!D78="","",'m-file CAN Input'!D78)</f>
        <v>ESC_WheelSpeed_ValueError_RR</v>
      </c>
      <c r="D72" s="13" t="str">
        <f>IF('m-file CAN Input'!B78="","",'m-file CAN Input'!B78)</f>
        <v>ESC_03</v>
      </c>
      <c r="E72" s="13" t="str">
        <f t="shared" si="2"/>
        <v>RX</v>
      </c>
      <c r="F72" s="1" t="str">
        <f>IF('m-file CAN Input'!F78="uint8","uint8",IF('m-file CAN Input'!F78="single","single",""))</f>
        <v>uint8</v>
      </c>
      <c r="G72" s="13" t="str">
        <f>IF('m-file CAN Input'!L78="[]","-",(IF('m-file CAN Input'!L78="'-'","-",(IF('m-file CAN Input'!L78="","",'m-file CAN Input'!L78)))))</f>
        <v>-</v>
      </c>
      <c r="H72" s="13">
        <f>IF('m-file CAN Input'!H78="","",'m-file CAN Input'!H78)</f>
        <v>0</v>
      </c>
    </row>
    <row r="73" spans="1:8" s="166" customFormat="1" x14ac:dyDescent="0.3">
      <c r="A73" s="13">
        <v>72</v>
      </c>
      <c r="B73" s="13" t="str">
        <f>IF('m-file CAN Input'!C79="","//"&amp;'m-file CAN Input'!B80,'m-file CAN Input'!C79)</f>
        <v>//ESC_04</v>
      </c>
      <c r="C73" s="13" t="str">
        <f>IF('m-file CAN Input'!D79="","",'m-file CAN Input'!D79)</f>
        <v/>
      </c>
      <c r="D73" s="13" t="str">
        <f>IF('m-file CAN Input'!B79="","",'m-file CAN Input'!B79)</f>
        <v/>
      </c>
      <c r="E73" s="13" t="str">
        <f t="shared" si="2"/>
        <v/>
      </c>
      <c r="F73" s="1" t="str">
        <f>IF('m-file CAN Input'!F79="uint8","uint8",IF('m-file CAN Input'!F79="single","single",""))</f>
        <v/>
      </c>
      <c r="G73" s="13" t="str">
        <f>IF('m-file CAN Input'!L79="[]","-",(IF('m-file CAN Input'!L79="'-'","-",(IF('m-file CAN Input'!L79="","",'m-file CAN Input'!L79)))))</f>
        <v/>
      </c>
      <c r="H73" s="13" t="str">
        <f>IF('m-file CAN Input'!H79="","",'m-file CAN Input'!H79)</f>
        <v/>
      </c>
    </row>
    <row r="74" spans="1:8" s="166" customFormat="1" x14ac:dyDescent="0.3">
      <c r="A74" s="13">
        <v>73</v>
      </c>
      <c r="B74" s="13" t="str">
        <f>IF('m-file CAN Input'!C80="","//"&amp;'m-file CAN Input'!B81,'m-file CAN Input'!C80)</f>
        <v>AbsActive</v>
      </c>
      <c r="C74" s="13" t="str">
        <f>IF('m-file CAN Input'!D80="","",'m-file CAN Input'!D80)</f>
        <v>ESC_CtlActiveAbs</v>
      </c>
      <c r="D74" s="13" t="str">
        <f>IF('m-file CAN Input'!B80="","",'m-file CAN Input'!B80)</f>
        <v>ESC_04</v>
      </c>
      <c r="E74" s="13" t="str">
        <f t="shared" si="2"/>
        <v>RX</v>
      </c>
      <c r="F74" s="1" t="str">
        <f>IF('m-file CAN Input'!F80="uint8","uint8",IF('m-file CAN Input'!F80="single","single",""))</f>
        <v>uint8</v>
      </c>
      <c r="G74" s="13" t="str">
        <f>IF('m-file CAN Input'!L80="[]","-",(IF('m-file CAN Input'!L80="'-'","-",(IF('m-file CAN Input'!L80="","",'m-file CAN Input'!L80)))))</f>
        <v>-</v>
      </c>
      <c r="H74" s="13">
        <f>IF('m-file CAN Input'!H80="","",'m-file CAN Input'!H80)</f>
        <v>0</v>
      </c>
    </row>
    <row r="75" spans="1:8" s="166" customFormat="1" x14ac:dyDescent="0.3">
      <c r="A75" s="13">
        <v>74</v>
      </c>
      <c r="B75" s="13" t="str">
        <f>IF('m-file CAN Input'!C81="","//"&amp;'m-file CAN Input'!B82,'m-file CAN Input'!C81)</f>
        <v>TcsActive</v>
      </c>
      <c r="C75" s="13" t="str">
        <f>IF('m-file CAN Input'!D81="","",'m-file CAN Input'!D81)</f>
        <v>ESC_CtlActiveTcs</v>
      </c>
      <c r="D75" s="13" t="str">
        <f>IF('m-file CAN Input'!B81="","",'m-file CAN Input'!B81)</f>
        <v>ESC_04</v>
      </c>
      <c r="E75" s="13" t="str">
        <f t="shared" si="2"/>
        <v>RX</v>
      </c>
      <c r="F75" s="1" t="str">
        <f>IF('m-file CAN Input'!F81="uint8","uint8",IF('m-file CAN Input'!F81="single","single",""))</f>
        <v>uint8</v>
      </c>
      <c r="G75" s="13" t="str">
        <f>IF('m-file CAN Input'!L81="[]","-",(IF('m-file CAN Input'!L81="'-'","-",(IF('m-file CAN Input'!L81="","",'m-file CAN Input'!L81)))))</f>
        <v>-</v>
      </c>
      <c r="H75" s="13">
        <f>IF('m-file CAN Input'!H81="","",'m-file CAN Input'!H81)</f>
        <v>0</v>
      </c>
    </row>
    <row r="76" spans="1:8" s="166" customFormat="1" x14ac:dyDescent="0.3">
      <c r="A76" s="13">
        <v>75</v>
      </c>
      <c r="B76" s="13" t="str">
        <f>IF('m-file CAN Input'!C82="","//"&amp;'m-file CAN Input'!B83,'m-file CAN Input'!C82)</f>
        <v>BlsActive</v>
      </c>
      <c r="C76" s="13" t="str">
        <f>IF('m-file CAN Input'!D82="","",'m-file CAN Input'!D82)</f>
        <v>ESC_Bls_Out</v>
      </c>
      <c r="D76" s="13" t="str">
        <f>IF('m-file CAN Input'!B82="","",'m-file CAN Input'!B82)</f>
        <v>ESC_04</v>
      </c>
      <c r="E76" s="13" t="str">
        <f t="shared" si="2"/>
        <v>RX</v>
      </c>
      <c r="F76" s="1" t="str">
        <f>IF('m-file CAN Input'!F82="uint8","uint8",IF('m-file CAN Input'!F82="single","single",""))</f>
        <v>uint8</v>
      </c>
      <c r="G76" s="13" t="str">
        <f>IF('m-file CAN Input'!L82="[]","-",(IF('m-file CAN Input'!L82="'-'","-",(IF('m-file CAN Input'!L82="","",'m-file CAN Input'!L82)))))</f>
        <v>-</v>
      </c>
      <c r="H76" s="13">
        <f>IF('m-file CAN Input'!H82="","",'m-file CAN Input'!H82)</f>
        <v>0</v>
      </c>
    </row>
    <row r="77" spans="1:8" s="166" customFormat="1" x14ac:dyDescent="0.3">
      <c r="A77" s="13">
        <v>76</v>
      </c>
      <c r="B77" s="13" t="str">
        <f>IF('m-file CAN Input'!C83="","//"&amp;'m-file CAN Input'!B84,'m-file CAN Input'!C83)</f>
        <v>BlaActive</v>
      </c>
      <c r="C77" s="13" t="str">
        <f>IF('m-file CAN Input'!D83="","",'m-file CAN Input'!D83)</f>
        <v>ESC_Bla</v>
      </c>
      <c r="D77" s="13" t="str">
        <f>IF('m-file CAN Input'!B83="","",'m-file CAN Input'!B83)</f>
        <v>ESC_04</v>
      </c>
      <c r="E77" s="13" t="str">
        <f t="shared" si="2"/>
        <v>RX</v>
      </c>
      <c r="F77" s="1" t="str">
        <f>IF('m-file CAN Input'!F83="uint8","uint8",IF('m-file CAN Input'!F83="single","single",""))</f>
        <v>uint8</v>
      </c>
      <c r="G77" s="13" t="str">
        <f>IF('m-file CAN Input'!L83="[]","-",(IF('m-file CAN Input'!L83="'-'","-",(IF('m-file CAN Input'!L83="","",'m-file CAN Input'!L83)))))</f>
        <v>-</v>
      </c>
      <c r="H77" s="13">
        <f>IF('m-file CAN Input'!H83="","",'m-file CAN Input'!H83)</f>
        <v>0</v>
      </c>
    </row>
    <row r="78" spans="1:8" s="166" customFormat="1" x14ac:dyDescent="0.3">
      <c r="A78" s="13">
        <v>77</v>
      </c>
      <c r="B78" s="13" t="str">
        <f>IF('m-file CAN Input'!C84="","//"&amp;'m-file CAN Input'!B85,'m-file CAN Input'!C84)</f>
        <v>HdcActive</v>
      </c>
      <c r="C78" s="13" t="str">
        <f>IF('m-file CAN Input'!D84="","",'m-file CAN Input'!D84)</f>
        <v>ESC_HDC_Activated</v>
      </c>
      <c r="D78" s="13" t="str">
        <f>IF('m-file CAN Input'!B84="","",'m-file CAN Input'!B84)</f>
        <v>ESC_04</v>
      </c>
      <c r="E78" s="13" t="str">
        <f t="shared" si="2"/>
        <v>RX</v>
      </c>
      <c r="F78" s="1" t="str">
        <f>IF('m-file CAN Input'!F84="uint8","uint8",IF('m-file CAN Input'!F84="single","single",""))</f>
        <v>uint8</v>
      </c>
      <c r="G78" s="13" t="str">
        <f>IF('m-file CAN Input'!L84="[]","-",(IF('m-file CAN Input'!L84="'-'","-",(IF('m-file CAN Input'!L84="","",'m-file CAN Input'!L84)))))</f>
        <v>-</v>
      </c>
      <c r="H78" s="13">
        <f>IF('m-file CAN Input'!H84="","",'m-file CAN Input'!H84)</f>
        <v>0</v>
      </c>
    </row>
    <row r="79" spans="1:8" s="166" customFormat="1" x14ac:dyDescent="0.3">
      <c r="A79" s="13">
        <v>78</v>
      </c>
      <c r="B79" s="13" t="str">
        <f>IF('m-file CAN Input'!C85="","//"&amp;'m-file CAN Input'!B86,'m-file CAN Input'!C85)</f>
        <v>VdcActive</v>
      </c>
      <c r="C79" s="13" t="str">
        <f>IF('m-file CAN Input'!D85="","",'m-file CAN Input'!D85)</f>
        <v>ESC_CtlActiveVdc</v>
      </c>
      <c r="D79" s="13" t="str">
        <f>IF('m-file CAN Input'!B85="","",'m-file CAN Input'!B85)</f>
        <v>ESC_04</v>
      </c>
      <c r="E79" s="13" t="str">
        <f t="shared" si="2"/>
        <v>RX</v>
      </c>
      <c r="F79" s="1" t="str">
        <f>IF('m-file CAN Input'!F85="uint8","uint8",IF('m-file CAN Input'!F85="single","single",""))</f>
        <v>uint8</v>
      </c>
      <c r="G79" s="13" t="str">
        <f>IF('m-file CAN Input'!L85="[]","-",(IF('m-file CAN Input'!L85="'-'","-",(IF('m-file CAN Input'!L85="","",'m-file CAN Input'!L85)))))</f>
        <v>-</v>
      </c>
      <c r="H79" s="13">
        <f>IF('m-file CAN Input'!H85="","",'m-file CAN Input'!H85)</f>
        <v>0</v>
      </c>
    </row>
    <row r="80" spans="1:8" s="166" customFormat="1" x14ac:dyDescent="0.3">
      <c r="A80" s="13">
        <v>79</v>
      </c>
      <c r="B80" s="13" t="str">
        <f>IF('m-file CAN Input'!C86="","//"&amp;'m-file CAN Input'!B87,'m-file CAN Input'!C86)</f>
        <v>VehicleSpd</v>
      </c>
      <c r="C80" s="13" t="str">
        <f>IF('m-file CAN Input'!D86="","",'m-file CAN Input'!D86)</f>
        <v>ESC_VehicleSpeed</v>
      </c>
      <c r="D80" s="13" t="str">
        <f>IF('m-file CAN Input'!B86="","",'m-file CAN Input'!B86)</f>
        <v>ESC_04</v>
      </c>
      <c r="E80" s="13" t="str">
        <f t="shared" si="2"/>
        <v>RX</v>
      </c>
      <c r="F80" s="1" t="str">
        <f>IF('m-file CAN Input'!F86="uint8","uint8",IF('m-file CAN Input'!F86="single","single",""))</f>
        <v>single</v>
      </c>
      <c r="G80" s="13" t="str">
        <f>IF('m-file CAN Input'!L86="[]","-",(IF('m-file CAN Input'!L86="'-'","-",(IF('m-file CAN Input'!L86="","",'m-file CAN Input'!L86)))))</f>
        <v>km/h</v>
      </c>
      <c r="H80" s="13">
        <f>IF('m-file CAN Input'!H86="","",'m-file CAN Input'!H86)</f>
        <v>0</v>
      </c>
    </row>
    <row r="81" spans="1:8" s="166" customFormat="1" x14ac:dyDescent="0.3">
      <c r="A81" s="13">
        <v>80</v>
      </c>
      <c r="B81" s="13" t="str">
        <f>IF('m-file CAN Input'!C87="","//"&amp;'m-file CAN Input'!B88,'m-file CAN Input'!C87)</f>
        <v>VehicleSpdValueError</v>
      </c>
      <c r="C81" s="13" t="str">
        <f>IF('m-file CAN Input'!D87="","",'m-file CAN Input'!D87)</f>
        <v>ESC_VehicleSpeed_ValueError</v>
      </c>
      <c r="D81" s="13" t="str">
        <f>IF('m-file CAN Input'!B87="","",'m-file CAN Input'!B87)</f>
        <v>ESC_04</v>
      </c>
      <c r="E81" s="13" t="str">
        <f t="shared" si="2"/>
        <v>RX</v>
      </c>
      <c r="F81" s="1" t="str">
        <f>IF('m-file CAN Input'!F87="uint8","uint8",IF('m-file CAN Input'!F87="single","single",""))</f>
        <v>uint8</v>
      </c>
      <c r="G81" s="13" t="str">
        <f>IF('m-file CAN Input'!L87="[]","-",(IF('m-file CAN Input'!L87="'-'","-",(IF('m-file CAN Input'!L87="","",'m-file CAN Input'!L87)))))</f>
        <v>-</v>
      </c>
      <c r="H81" s="13">
        <f>IF('m-file CAN Input'!H87="","",'m-file CAN Input'!H87)</f>
        <v>0</v>
      </c>
    </row>
    <row r="82" spans="1:8" s="166" customFormat="1" x14ac:dyDescent="0.3">
      <c r="A82" s="13">
        <v>81</v>
      </c>
      <c r="B82" s="13" t="str">
        <f>IF('m-file CAN Input'!C88="","//"&amp;'m-file CAN Input'!B89,'m-file CAN Input'!C88)</f>
        <v>EbdActive</v>
      </c>
      <c r="C82" s="13" t="str">
        <f>IF('m-file CAN Input'!D88="","",'m-file CAN Input'!D88)</f>
        <v>ESC_CtlActiveEbd</v>
      </c>
      <c r="D82" s="13" t="str">
        <f>IF('m-file CAN Input'!B88="","",'m-file CAN Input'!B88)</f>
        <v>ESC_04</v>
      </c>
      <c r="E82" s="13" t="str">
        <f t="shared" si="2"/>
        <v>RX</v>
      </c>
      <c r="F82" s="1" t="str">
        <f>IF('m-file CAN Input'!F88="uint8","uint8",IF('m-file CAN Input'!F88="single","single",""))</f>
        <v>uint8</v>
      </c>
      <c r="G82" s="13" t="str">
        <f>IF('m-file CAN Input'!L88="[]","-",(IF('m-file CAN Input'!L88="'-'","-",(IF('m-file CAN Input'!L88="","",'m-file CAN Input'!L88)))))</f>
        <v>-</v>
      </c>
      <c r="H82" s="13">
        <f>IF('m-file CAN Input'!H88="","",'m-file CAN Input'!H88)</f>
        <v>0</v>
      </c>
    </row>
    <row r="83" spans="1:8" s="166" customFormat="1" x14ac:dyDescent="0.3">
      <c r="A83" s="13">
        <v>82</v>
      </c>
      <c r="B83" s="13" t="str">
        <f>IF('m-file CAN Input'!C89="","//"&amp;'m-file CAN Input'!B90,'m-file CAN Input'!C89)</f>
        <v>//ESC_06</v>
      </c>
      <c r="C83" s="13" t="str">
        <f>IF('m-file CAN Input'!D89="","",'m-file CAN Input'!D89)</f>
        <v/>
      </c>
      <c r="D83" s="13" t="str">
        <f>IF('m-file CAN Input'!B89="","",'m-file CAN Input'!B89)</f>
        <v/>
      </c>
      <c r="E83" s="13" t="str">
        <f t="shared" si="2"/>
        <v/>
      </c>
      <c r="F83" s="1" t="str">
        <f>IF('m-file CAN Input'!F89="uint8","uint8",IF('m-file CAN Input'!F89="single","single",""))</f>
        <v/>
      </c>
      <c r="G83" s="13" t="str">
        <f>IF('m-file CAN Input'!L89="[]","-",(IF('m-file CAN Input'!L89="'-'","-",(IF('m-file CAN Input'!L89="","",'m-file CAN Input'!L89)))))</f>
        <v/>
      </c>
      <c r="H83" s="13" t="str">
        <f>IF('m-file CAN Input'!H89="","",'m-file CAN Input'!H89)</f>
        <v/>
      </c>
    </row>
    <row r="84" spans="1:8" s="166" customFormat="1" x14ac:dyDescent="0.3">
      <c r="A84" s="13">
        <v>83</v>
      </c>
      <c r="B84" s="13" t="str">
        <f>IF('m-file CAN Input'!C90="","//"&amp;'m-file CAN Input'!B91,'m-file CAN Input'!C90)</f>
        <v>WheelBrakePressureFrontRight</v>
      </c>
      <c r="C84" s="13" t="str">
        <f>IF('m-file CAN Input'!D90="","",'m-file CAN Input'!D90)</f>
        <v>ESC_pWheelFR_Val</v>
      </c>
      <c r="D84" s="13" t="str">
        <f>IF('m-file CAN Input'!B90="","",'m-file CAN Input'!B90)</f>
        <v>ESC_06</v>
      </c>
      <c r="E84" s="13" t="str">
        <f t="shared" si="2"/>
        <v>RX</v>
      </c>
      <c r="F84" s="1" t="str">
        <f>IF('m-file CAN Input'!F90="uint8","uint8",IF('m-file CAN Input'!F90="single","single",""))</f>
        <v>single</v>
      </c>
      <c r="G84" s="13" t="str">
        <f>IF('m-file CAN Input'!L90="[]","-",(IF('m-file CAN Input'!L90="'-'","-",(IF('m-file CAN Input'!L90="","",'m-file CAN Input'!L90)))))</f>
        <v>bar</v>
      </c>
      <c r="H84" s="13">
        <f>IF('m-file CAN Input'!H90="","",'m-file CAN Input'!H90)</f>
        <v>0</v>
      </c>
    </row>
    <row r="85" spans="1:8" s="166" customFormat="1" x14ac:dyDescent="0.3">
      <c r="A85" s="13">
        <v>84</v>
      </c>
      <c r="B85" s="13" t="str">
        <f>IF('m-file CAN Input'!C91="","//"&amp;'m-file CAN Input'!B92,'m-file CAN Input'!C91)</f>
        <v>WheelBrakePressureFrontLeft</v>
      </c>
      <c r="C85" s="13" t="str">
        <f>IF('m-file CAN Input'!D91="","",'m-file CAN Input'!D91)</f>
        <v>ESC_pWheelFL_Val</v>
      </c>
      <c r="D85" s="13" t="str">
        <f>IF('m-file CAN Input'!B91="","",'m-file CAN Input'!B91)</f>
        <v>ESC_06</v>
      </c>
      <c r="E85" s="13" t="str">
        <f t="shared" si="2"/>
        <v>RX</v>
      </c>
      <c r="F85" s="1" t="str">
        <f>IF('m-file CAN Input'!F91="uint8","uint8",IF('m-file CAN Input'!F91="single","single",""))</f>
        <v>single</v>
      </c>
      <c r="G85" s="13" t="str">
        <f>IF('m-file CAN Input'!L91="[]","-",(IF('m-file CAN Input'!L91="'-'","-",(IF('m-file CAN Input'!L91="","",'m-file CAN Input'!L91)))))</f>
        <v>bar</v>
      </c>
      <c r="H85" s="13">
        <f>IF('m-file CAN Input'!H91="","",'m-file CAN Input'!H91)</f>
        <v>0</v>
      </c>
    </row>
    <row r="86" spans="1:8" s="166" customFormat="1" x14ac:dyDescent="0.3">
      <c r="A86" s="13">
        <v>85</v>
      </c>
      <c r="B86" s="13" t="str">
        <f>IF('m-file CAN Input'!C92="","//"&amp;'m-file CAN Input'!B93,'m-file CAN Input'!C92)</f>
        <v>//ESC_07</v>
      </c>
      <c r="C86" s="13" t="str">
        <f>IF('m-file CAN Input'!D92="","",'m-file CAN Input'!D92)</f>
        <v/>
      </c>
      <c r="D86" s="13" t="str">
        <f>IF('m-file CAN Input'!B92="","",'m-file CAN Input'!B92)</f>
        <v/>
      </c>
      <c r="E86" s="13" t="str">
        <f t="shared" si="2"/>
        <v/>
      </c>
      <c r="F86" s="1" t="str">
        <f>IF('m-file CAN Input'!F92="uint8","uint8",IF('m-file CAN Input'!F92="single","single",""))</f>
        <v/>
      </c>
      <c r="G86" s="13" t="str">
        <f>IF('m-file CAN Input'!L92="[]","-",(IF('m-file CAN Input'!L92="'-'","-",(IF('m-file CAN Input'!L92="","",'m-file CAN Input'!L92)))))</f>
        <v/>
      </c>
      <c r="H86" s="13" t="str">
        <f>IF('m-file CAN Input'!H92="","",'m-file CAN Input'!H92)</f>
        <v/>
      </c>
    </row>
    <row r="87" spans="1:8" s="166" customFormat="1" x14ac:dyDescent="0.3">
      <c r="A87" s="13">
        <v>86</v>
      </c>
      <c r="B87" s="13" t="str">
        <f>IF('m-file CAN Input'!C93="","//"&amp;'m-file CAN Input'!B94,'m-file CAN Input'!C93)</f>
        <v>WheelBrakePressureRearLeft</v>
      </c>
      <c r="C87" s="13" t="str">
        <f>IF('m-file CAN Input'!D93="","",'m-file CAN Input'!D93)</f>
        <v>ESC_pWheelRL_Val</v>
      </c>
      <c r="D87" s="13" t="str">
        <f>IF('m-file CAN Input'!B93="","",'m-file CAN Input'!B93)</f>
        <v>ESC_07</v>
      </c>
      <c r="E87" s="13" t="str">
        <f t="shared" si="2"/>
        <v>RX</v>
      </c>
      <c r="F87" s="1" t="str">
        <f>IF('m-file CAN Input'!F93="uint8","uint8",IF('m-file CAN Input'!F93="single","single",""))</f>
        <v>single</v>
      </c>
      <c r="G87" s="13" t="str">
        <f>IF('m-file CAN Input'!L93="[]","-",(IF('m-file CAN Input'!L93="'-'","-",(IF('m-file CAN Input'!L93="","",'m-file CAN Input'!L93)))))</f>
        <v>bar</v>
      </c>
      <c r="H87" s="13">
        <f>IF('m-file CAN Input'!H93="","",'m-file CAN Input'!H93)</f>
        <v>0</v>
      </c>
    </row>
    <row r="88" spans="1:8" s="166" customFormat="1" x14ac:dyDescent="0.3">
      <c r="A88" s="13">
        <v>87</v>
      </c>
      <c r="B88" s="13" t="str">
        <f>IF('m-file CAN Input'!C94="","//"&amp;'m-file CAN Input'!B95,'m-file CAN Input'!C94)</f>
        <v>WheelBrakePressureRearRight</v>
      </c>
      <c r="C88" s="13" t="str">
        <f>IF('m-file CAN Input'!D94="","",'m-file CAN Input'!D94)</f>
        <v>ESC_pWheelRR_Val</v>
      </c>
      <c r="D88" s="13" t="str">
        <f>IF('m-file CAN Input'!B94="","",'m-file CAN Input'!B94)</f>
        <v>ESC_07</v>
      </c>
      <c r="E88" s="13" t="str">
        <f t="shared" si="2"/>
        <v>RX</v>
      </c>
      <c r="F88" s="1" t="str">
        <f>IF('m-file CAN Input'!F94="uint8","uint8",IF('m-file CAN Input'!F94="single","single",""))</f>
        <v>single</v>
      </c>
      <c r="G88" s="13" t="str">
        <f>IF('m-file CAN Input'!L94="[]","-",(IF('m-file CAN Input'!L94="'-'","-",(IF('m-file CAN Input'!L94="","",'m-file CAN Input'!L94)))))</f>
        <v>bar</v>
      </c>
      <c r="H88" s="13">
        <f>IF('m-file CAN Input'!H94="","",'m-file CAN Input'!H94)</f>
        <v>0</v>
      </c>
    </row>
    <row r="89" spans="1:8" s="166" customFormat="1" x14ac:dyDescent="0.3">
      <c r="A89" s="13">
        <v>88</v>
      </c>
      <c r="B89" s="13" t="str">
        <f>IF('m-file CAN Input'!C95="","//"&amp;'m-file CAN Input'!B96,'m-file CAN Input'!C95)</f>
        <v>//ESC_09</v>
      </c>
      <c r="C89" s="13" t="str">
        <f>IF('m-file CAN Input'!D95="","",'m-file CAN Input'!D95)</f>
        <v/>
      </c>
      <c r="D89" s="13" t="str">
        <f>IF('m-file CAN Input'!B95="","",'m-file CAN Input'!B95)</f>
        <v/>
      </c>
      <c r="E89" s="13" t="str">
        <f t="shared" si="2"/>
        <v/>
      </c>
      <c r="F89" s="1" t="str">
        <f>IF('m-file CAN Input'!F95="uint8","uint8",IF('m-file CAN Input'!F95="single","single",""))</f>
        <v/>
      </c>
      <c r="G89" s="13" t="str">
        <f>IF('m-file CAN Input'!L95="[]","-",(IF('m-file CAN Input'!L95="'-'","-",(IF('m-file CAN Input'!L95="","",'m-file CAN Input'!L95)))))</f>
        <v/>
      </c>
      <c r="H89" s="13" t="str">
        <f>IF('m-file CAN Input'!H95="","",'m-file CAN Input'!H95)</f>
        <v/>
      </c>
    </row>
    <row r="90" spans="1:8" s="166" customFormat="1" x14ac:dyDescent="0.3">
      <c r="A90" s="13">
        <v>89</v>
      </c>
      <c r="B90" s="13" t="str">
        <f>IF('m-file CAN Input'!C96="","//"&amp;'m-file CAN Input'!B97,'m-file CAN Input'!C96)</f>
        <v>McBrakePressure</v>
      </c>
      <c r="C90" s="13" t="str">
        <f>IF('m-file CAN Input'!D96="","",'m-file CAN Input'!D96)</f>
        <v>ESC_BrakePressureMC_Val</v>
      </c>
      <c r="D90" s="13" t="str">
        <f>IF('m-file CAN Input'!B96="","",'m-file CAN Input'!B96)</f>
        <v>ESC_09</v>
      </c>
      <c r="E90" s="13" t="str">
        <f t="shared" si="2"/>
        <v>RX</v>
      </c>
      <c r="F90" s="1" t="str">
        <f>IF('m-file CAN Input'!F96="uint8","uint8",IF('m-file CAN Input'!F96="single","single",""))</f>
        <v>single</v>
      </c>
      <c r="G90" s="13" t="str">
        <f>IF('m-file CAN Input'!L96="[]","-",(IF('m-file CAN Input'!L96="'-'","-",(IF('m-file CAN Input'!L96="","",'m-file CAN Input'!L96)))))</f>
        <v>bar</v>
      </c>
      <c r="H90" s="13">
        <f>IF('m-file CAN Input'!H96="","",'m-file CAN Input'!H96)</f>
        <v>0</v>
      </c>
    </row>
    <row r="91" spans="1:8" s="166" customFormat="1" x14ac:dyDescent="0.3">
      <c r="A91" s="13">
        <v>90</v>
      </c>
      <c r="B91" s="13" t="str">
        <f>IF('m-file CAN Input'!C97="","//"&amp;'m-file CAN Input'!B98,'m-file CAN Input'!C97)</f>
        <v>//ESC_10</v>
      </c>
      <c r="C91" s="13" t="str">
        <f>IF('m-file CAN Input'!D97="","",'m-file CAN Input'!D97)</f>
        <v/>
      </c>
      <c r="D91" s="13" t="str">
        <f>IF('m-file CAN Input'!B97="","",'m-file CAN Input'!B97)</f>
        <v/>
      </c>
      <c r="E91" s="13" t="str">
        <f t="shared" si="2"/>
        <v/>
      </c>
      <c r="F91" s="1" t="str">
        <f>IF('m-file CAN Input'!F97="uint8","uint8",IF('m-file CAN Input'!F97="single","single",""))</f>
        <v/>
      </c>
      <c r="G91" s="13" t="str">
        <f>IF('m-file CAN Input'!L97="[]","-",(IF('m-file CAN Input'!L97="'-'","-",(IF('m-file CAN Input'!L97="","",'m-file CAN Input'!L97)))))</f>
        <v/>
      </c>
      <c r="H91" s="13" t="str">
        <f>IF('m-file CAN Input'!H97="","",'m-file CAN Input'!H97)</f>
        <v/>
      </c>
    </row>
    <row r="92" spans="1:8" s="166" customFormat="1" x14ac:dyDescent="0.3">
      <c r="A92" s="13">
        <v>91</v>
      </c>
      <c r="B92" s="13" t="str">
        <f>IF('m-file CAN Input'!C98="","//"&amp;'m-file CAN Input'!B99,'m-file CAN Input'!C98)</f>
        <v>CddSkiddingDetd</v>
      </c>
      <c r="C92" s="13" t="str">
        <f>IF('m-file CAN Input'!D98="","",'m-file CAN Input'!D98)</f>
        <v>CddSkiddingDetected</v>
      </c>
      <c r="D92" s="13" t="str">
        <f>IF('m-file CAN Input'!B98="","",'m-file CAN Input'!B98)</f>
        <v>ESC_10</v>
      </c>
      <c r="E92" s="13" t="str">
        <f t="shared" si="2"/>
        <v>RX</v>
      </c>
      <c r="F92" s="1" t="str">
        <f>IF('m-file CAN Input'!F98="uint8","uint8",IF('m-file CAN Input'!F98="single","single",""))</f>
        <v>uint8</v>
      </c>
      <c r="G92" s="13" t="str">
        <f>IF('m-file CAN Input'!L98="[]","-",(IF('m-file CAN Input'!L98="'-'","-",(IF('m-file CAN Input'!L98="","",'m-file CAN Input'!L98)))))</f>
        <v>-</v>
      </c>
      <c r="H92" s="13">
        <f>IF('m-file CAN Input'!H98="","",'m-file CAN Input'!H98)</f>
        <v>0</v>
      </c>
    </row>
    <row r="93" spans="1:8" s="166" customFormat="1" x14ac:dyDescent="0.3">
      <c r="A93" s="13">
        <v>92</v>
      </c>
      <c r="B93" s="13" t="str">
        <f>IF('m-file CAN Input'!C99="","//"&amp;'m-file CAN Input'!B100,'m-file CAN Input'!C99)</f>
        <v>CddTempSwitchOff</v>
      </c>
      <c r="C93" s="13" t="str">
        <f>IF('m-file CAN Input'!D99="","",'m-file CAN Input'!D99)</f>
        <v>CddTempOff</v>
      </c>
      <c r="D93" s="13" t="str">
        <f>IF('m-file CAN Input'!B99="","",'m-file CAN Input'!B99)</f>
        <v>ESC_10</v>
      </c>
      <c r="E93" s="13" t="str">
        <f t="shared" si="2"/>
        <v>RX</v>
      </c>
      <c r="F93" s="1" t="str">
        <f>IF('m-file CAN Input'!F99="uint8","uint8",IF('m-file CAN Input'!F99="single","single",""))</f>
        <v>uint8</v>
      </c>
      <c r="G93" s="13" t="str">
        <f>IF('m-file CAN Input'!L99="[]","-",(IF('m-file CAN Input'!L99="'-'","-",(IF('m-file CAN Input'!L99="","",'m-file CAN Input'!L99)))))</f>
        <v>-</v>
      </c>
      <c r="H93" s="13">
        <f>IF('m-file CAN Input'!H99="","",'m-file CAN Input'!H99)</f>
        <v>0</v>
      </c>
    </row>
    <row r="94" spans="1:8" s="166" customFormat="1" x14ac:dyDescent="0.3">
      <c r="A94" s="13">
        <v>93</v>
      </c>
      <c r="B94" s="13" t="str">
        <f>IF('m-file CAN Input'!C100="","//"&amp;'m-file CAN Input'!B101,'m-file CAN Input'!C100)</f>
        <v>CddAvl</v>
      </c>
      <c r="C94" s="13" t="str">
        <f>IF('m-file CAN Input'!D100="","",'m-file CAN Input'!D100)</f>
        <v>CddAvailable</v>
      </c>
      <c r="D94" s="13" t="str">
        <f>IF('m-file CAN Input'!B100="","",'m-file CAN Input'!B100)</f>
        <v>ESC_10</v>
      </c>
      <c r="E94" s="13" t="str">
        <f t="shared" si="2"/>
        <v>RX</v>
      </c>
      <c r="F94" s="1" t="str">
        <f>IF('m-file CAN Input'!F100="uint8","uint8",IF('m-file CAN Input'!F100="single","single",""))</f>
        <v>uint8</v>
      </c>
      <c r="G94" s="13" t="str">
        <f>IF('m-file CAN Input'!L100="[]","-",(IF('m-file CAN Input'!L100="'-'","-",(IF('m-file CAN Input'!L100="","",'m-file CAN Input'!L100)))))</f>
        <v>-</v>
      </c>
      <c r="H94" s="13">
        <f>IF('m-file CAN Input'!H100="","",'m-file CAN Input'!H100)</f>
        <v>0</v>
      </c>
    </row>
    <row r="95" spans="1:8" s="166" customFormat="1" x14ac:dyDescent="0.3">
      <c r="A95" s="13">
        <v>94</v>
      </c>
      <c r="B95" s="13" t="str">
        <f>IF('m-file CAN Input'!C101="","//"&amp;'m-file CAN Input'!B102,'m-file CAN Input'!C101)</f>
        <v>CddActv</v>
      </c>
      <c r="C95" s="13" t="str">
        <f>IF('m-file CAN Input'!D101="","",'m-file CAN Input'!D101)</f>
        <v>CddActive</v>
      </c>
      <c r="D95" s="13" t="str">
        <f>IF('m-file CAN Input'!B101="","",'m-file CAN Input'!B101)</f>
        <v>ESC_10</v>
      </c>
      <c r="E95" s="13" t="str">
        <f t="shared" si="2"/>
        <v>RX</v>
      </c>
      <c r="F95" s="1" t="str">
        <f>IF('m-file CAN Input'!F101="uint8","uint8",IF('m-file CAN Input'!F101="single","single",""))</f>
        <v>uint8</v>
      </c>
      <c r="G95" s="13" t="str">
        <f>IF('m-file CAN Input'!L101="[]","-",(IF('m-file CAN Input'!L101="'-'","-",(IF('m-file CAN Input'!L101="","",'m-file CAN Input'!L101)))))</f>
        <v>-</v>
      </c>
      <c r="H95" s="13">
        <f>IF('m-file CAN Input'!H101="","",'m-file CAN Input'!H101)</f>
        <v>0</v>
      </c>
    </row>
    <row r="96" spans="1:8" s="166" customFormat="1" x14ac:dyDescent="0.3">
      <c r="A96" s="13">
        <v>95</v>
      </c>
      <c r="B96" s="13" t="str">
        <f>IF('m-file CAN Input'!C102="","//"&amp;'m-file CAN Input'!B103,'m-file CAN Input'!C102)</f>
        <v>AebAvl</v>
      </c>
      <c r="C96" s="13" t="str">
        <f>IF('m-file CAN Input'!D102="","",'m-file CAN Input'!D102)</f>
        <v>AebAvailable</v>
      </c>
      <c r="D96" s="13" t="str">
        <f>IF('m-file CAN Input'!B102="","",'m-file CAN Input'!B102)</f>
        <v>ESC_10</v>
      </c>
      <c r="E96" s="13" t="str">
        <f t="shared" si="2"/>
        <v>RX</v>
      </c>
      <c r="F96" s="1" t="str">
        <f>IF('m-file CAN Input'!F102="uint8","uint8",IF('m-file CAN Input'!F102="single","single",""))</f>
        <v>uint8</v>
      </c>
      <c r="G96" s="13" t="str">
        <f>IF('m-file CAN Input'!L102="[]","-",(IF('m-file CAN Input'!L102="'-'","-",(IF('m-file CAN Input'!L102="","",'m-file CAN Input'!L102)))))</f>
        <v>-</v>
      </c>
      <c r="H96" s="13">
        <f>IF('m-file CAN Input'!H102="","",'m-file CAN Input'!H102)</f>
        <v>0</v>
      </c>
    </row>
    <row r="97" spans="1:8" s="166" customFormat="1" x14ac:dyDescent="0.3">
      <c r="A97" s="13">
        <v>96</v>
      </c>
      <c r="B97" s="13" t="str">
        <f>IF('m-file CAN Input'!C103="","//"&amp;'m-file CAN Input'!B104,'m-file CAN Input'!C103)</f>
        <v>CddStandstillSt</v>
      </c>
      <c r="C97" s="13" t="str">
        <f>IF('m-file CAN Input'!D103="","",'m-file CAN Input'!D103)</f>
        <v>CddVehicleStandstill</v>
      </c>
      <c r="D97" s="13" t="str">
        <f>IF('m-file CAN Input'!B103="","",'m-file CAN Input'!B103)</f>
        <v>ESC_10</v>
      </c>
      <c r="E97" s="13" t="str">
        <f t="shared" si="2"/>
        <v>RX</v>
      </c>
      <c r="F97" s="1" t="str">
        <f>IF('m-file CAN Input'!F103="uint8","uint8",IF('m-file CAN Input'!F103="single","single",""))</f>
        <v>uint8</v>
      </c>
      <c r="G97" s="13" t="str">
        <f>IF('m-file CAN Input'!L103="[]","-",(IF('m-file CAN Input'!L103="'-'","-",(IF('m-file CAN Input'!L103="","",'m-file CAN Input'!L103)))))</f>
        <v>-</v>
      </c>
      <c r="H97" s="13">
        <f>IF('m-file CAN Input'!H103="","",'m-file CAN Input'!H103)</f>
        <v>0</v>
      </c>
    </row>
    <row r="98" spans="1:8" s="166" customFormat="1" x14ac:dyDescent="0.3">
      <c r="A98" s="13">
        <v>97</v>
      </c>
      <c r="B98" s="13" t="str">
        <f>IF('m-file CAN Input'!C104="","//"&amp;'m-file CAN Input'!B105,'m-file CAN Input'!C104)</f>
        <v>//ESC_YRS_01</v>
      </c>
      <c r="C98" s="13" t="str">
        <f>IF('m-file CAN Input'!D104="","",'m-file CAN Input'!D104)</f>
        <v/>
      </c>
      <c r="D98" s="13" t="str">
        <f>IF('m-file CAN Input'!B104="","",'m-file CAN Input'!B104)</f>
        <v/>
      </c>
      <c r="E98" s="13" t="str">
        <f t="shared" si="2"/>
        <v/>
      </c>
      <c r="F98" s="1" t="str">
        <f>IF('m-file CAN Input'!F104="uint8","uint8",IF('m-file CAN Input'!F104="single","single",""))</f>
        <v/>
      </c>
      <c r="G98" s="13" t="str">
        <f>IF('m-file CAN Input'!L104="[]","-",(IF('m-file CAN Input'!L104="'-'","-",(IF('m-file CAN Input'!L104="","",'m-file CAN Input'!L104)))))</f>
        <v/>
      </c>
      <c r="H98" s="13" t="str">
        <f>IF('m-file CAN Input'!H104="","",'m-file CAN Input'!H104)</f>
        <v/>
      </c>
    </row>
    <row r="99" spans="1:8" s="166" customFormat="1" x14ac:dyDescent="0.3">
      <c r="A99" s="13">
        <v>98</v>
      </c>
      <c r="B99" s="13" t="str">
        <f>IF('m-file CAN Input'!C105="","//"&amp;'m-file CAN Input'!B106,'m-file CAN Input'!C105)</f>
        <v>LateralAccel</v>
      </c>
      <c r="C99" s="13" t="str">
        <f>IF('m-file CAN Input'!D105="","",'m-file CAN Input'!D105)</f>
        <v>ESC_AY_Val</v>
      </c>
      <c r="D99" s="13" t="str">
        <f>IF('m-file CAN Input'!B105="","",'m-file CAN Input'!B105)</f>
        <v>ESC_YRS_01</v>
      </c>
      <c r="E99" s="13" t="str">
        <f t="shared" si="2"/>
        <v>RX</v>
      </c>
      <c r="F99" s="1" t="str">
        <f>IF('m-file CAN Input'!F105="uint8","uint8",IF('m-file CAN Input'!F105="single","single",""))</f>
        <v>single</v>
      </c>
      <c r="G99" s="13" t="str">
        <f>IF('m-file CAN Input'!L105="[]","-",(IF('m-file CAN Input'!L105="'-'","-",(IF('m-file CAN Input'!L105="","",'m-file CAN Input'!L105)))))</f>
        <v>g</v>
      </c>
      <c r="H99" s="13">
        <f>IF('m-file CAN Input'!H105="","",'m-file CAN Input'!H105)</f>
        <v>0</v>
      </c>
    </row>
    <row r="100" spans="1:8" s="166" customFormat="1" x14ac:dyDescent="0.3">
      <c r="A100" s="13">
        <v>99</v>
      </c>
      <c r="B100" s="13" t="str">
        <f>IF('m-file CAN Input'!C106="","//"&amp;'m-file CAN Input'!B107,'m-file CAN Input'!C106)</f>
        <v>AYStat</v>
      </c>
      <c r="C100" s="13" t="str">
        <f>IF('m-file CAN Input'!D106="","",'m-file CAN Input'!D106)</f>
        <v>ESC_AY_Stat</v>
      </c>
      <c r="D100" s="13" t="str">
        <f>IF('m-file CAN Input'!B106="","",'m-file CAN Input'!B106)</f>
        <v>ESC_YRS_01</v>
      </c>
      <c r="E100" s="13" t="str">
        <f t="shared" si="2"/>
        <v>RX</v>
      </c>
      <c r="F100" s="1" t="str">
        <f>IF('m-file CAN Input'!F106="uint8","uint8",IF('m-file CAN Input'!F106="single","single",""))</f>
        <v>uint8</v>
      </c>
      <c r="G100" s="13" t="str">
        <f>IF('m-file CAN Input'!L106="[]","-",(IF('m-file CAN Input'!L106="'-'","-",(IF('m-file CAN Input'!L106="","",'m-file CAN Input'!L106)))))</f>
        <v>-</v>
      </c>
      <c r="H100" s="13">
        <f>IF('m-file CAN Input'!H106="","",'m-file CAN Input'!H106)</f>
        <v>0</v>
      </c>
    </row>
    <row r="101" spans="1:8" s="166" customFormat="1" x14ac:dyDescent="0.3">
      <c r="A101" s="13">
        <v>100</v>
      </c>
      <c r="B101" s="13" t="str">
        <f>IF('m-file CAN Input'!C107="","//"&amp;'m-file CAN Input'!B108,'m-file CAN Input'!C107)</f>
        <v>YawRate</v>
      </c>
      <c r="C101" s="13" t="str">
        <f>IF('m-file CAN Input'!D107="","",'m-file CAN Input'!D107)</f>
        <v>ESC_PSIP1_Val</v>
      </c>
      <c r="D101" s="13" t="str">
        <f>IF('m-file CAN Input'!B107="","",'m-file CAN Input'!B107)</f>
        <v>ESC_YRS_01</v>
      </c>
      <c r="E101" s="13" t="str">
        <f t="shared" si="2"/>
        <v>RX</v>
      </c>
      <c r="F101" s="1" t="str">
        <f>IF('m-file CAN Input'!F107="uint8","uint8",IF('m-file CAN Input'!F107="single","single",""))</f>
        <v>single</v>
      </c>
      <c r="G101" s="13" t="str">
        <f>IF('m-file CAN Input'!L107="[]","-",(IF('m-file CAN Input'!L107="'-'","-",(IF('m-file CAN Input'!L107="","",'m-file CAN Input'!L107)))))</f>
        <v>deg/s</v>
      </c>
      <c r="H101" s="13">
        <f>IF('m-file CAN Input'!H107="","",'m-file CAN Input'!H107)</f>
        <v>0</v>
      </c>
    </row>
    <row r="102" spans="1:8" s="166" customFormat="1" x14ac:dyDescent="0.3">
      <c r="A102" s="13">
        <v>101</v>
      </c>
      <c r="B102" s="13" t="str">
        <f>IF('m-file CAN Input'!C108="","//"&amp;'m-file CAN Input'!B109,'m-file CAN Input'!C108)</f>
        <v>YawRateValidSts</v>
      </c>
      <c r="C102" s="13" t="str">
        <f>IF('m-file CAN Input'!D108="","",'m-file CAN Input'!D108)</f>
        <v>ESC_PSIP1_Stat</v>
      </c>
      <c r="D102" s="13" t="str">
        <f>IF('m-file CAN Input'!B108="","",'m-file CAN Input'!B108)</f>
        <v>ESC_YRS_01</v>
      </c>
      <c r="E102" s="13" t="str">
        <f t="shared" si="2"/>
        <v>RX</v>
      </c>
      <c r="F102" s="1" t="str">
        <f>IF('m-file CAN Input'!F108="uint8","uint8",IF('m-file CAN Input'!F108="single","single",""))</f>
        <v>uint8</v>
      </c>
      <c r="G102" s="13" t="str">
        <f>IF('m-file CAN Input'!L108="[]","-",(IF('m-file CAN Input'!L108="'-'","-",(IF('m-file CAN Input'!L108="","",'m-file CAN Input'!L108)))))</f>
        <v>-</v>
      </c>
      <c r="H102" s="13">
        <f>IF('m-file CAN Input'!H108="","",'m-file CAN Input'!H108)</f>
        <v>0</v>
      </c>
    </row>
    <row r="103" spans="1:8" s="166" customFormat="1" x14ac:dyDescent="0.3">
      <c r="A103" s="13">
        <v>102</v>
      </c>
      <c r="B103" s="13" t="str">
        <f>IF('m-file CAN Input'!C109="","//"&amp;'m-file CAN Input'!B110,'m-file CAN Input'!C109)</f>
        <v>//ESC_YRS_02</v>
      </c>
      <c r="C103" s="13" t="str">
        <f>IF('m-file CAN Input'!D109="","",'m-file CAN Input'!D109)</f>
        <v/>
      </c>
      <c r="D103" s="13" t="str">
        <f>IF('m-file CAN Input'!B109="","",'m-file CAN Input'!B109)</f>
        <v/>
      </c>
      <c r="E103" s="13" t="str">
        <f t="shared" si="2"/>
        <v/>
      </c>
      <c r="F103" s="1" t="str">
        <f>IF('m-file CAN Input'!F109="uint8","uint8",IF('m-file CAN Input'!F109="single","single",""))</f>
        <v/>
      </c>
      <c r="G103" s="13" t="str">
        <f>IF('m-file CAN Input'!L109="[]","-",(IF('m-file CAN Input'!L109="'-'","-",(IF('m-file CAN Input'!L109="","",'m-file CAN Input'!L109)))))</f>
        <v/>
      </c>
      <c r="H103" s="13" t="str">
        <f>IF('m-file CAN Input'!H109="","",'m-file CAN Input'!H109)</f>
        <v/>
      </c>
    </row>
    <row r="104" spans="1:8" s="166" customFormat="1" x14ac:dyDescent="0.3">
      <c r="A104" s="13">
        <v>103</v>
      </c>
      <c r="B104" s="13" t="str">
        <f>IF('m-file CAN Input'!C110="","//"&amp;'m-file CAN Input'!B111,'m-file CAN Input'!C110)</f>
        <v>LongAccel</v>
      </c>
      <c r="C104" s="13" t="str">
        <f>IF('m-file CAN Input'!D110="","",'m-file CAN Input'!D110)</f>
        <v>ESC_AX</v>
      </c>
      <c r="D104" s="13" t="str">
        <f>IF('m-file CAN Input'!B110="","",'m-file CAN Input'!B110)</f>
        <v>ESC_YRS_02</v>
      </c>
      <c r="E104" s="13" t="str">
        <f t="shared" si="2"/>
        <v>RX</v>
      </c>
      <c r="F104" s="1" t="str">
        <f>IF('m-file CAN Input'!F110="uint8","uint8",IF('m-file CAN Input'!F110="single","single",""))</f>
        <v>single</v>
      </c>
      <c r="G104" s="13" t="str">
        <f>IF('m-file CAN Input'!L110="[]","-",(IF('m-file CAN Input'!L110="'-'","-",(IF('m-file CAN Input'!L110="","",'m-file CAN Input'!L110)))))</f>
        <v>g</v>
      </c>
      <c r="H104" s="13">
        <f>IF('m-file CAN Input'!H110="","",'m-file CAN Input'!H110)</f>
        <v>0</v>
      </c>
    </row>
    <row r="105" spans="1:8" s="166" customFormat="1" x14ac:dyDescent="0.3">
      <c r="A105" s="13">
        <v>104</v>
      </c>
      <c r="B105" s="13" t="str">
        <f>IF('m-file CAN Input'!C111="","//"&amp;'m-file CAN Input'!B112,'m-file CAN Input'!C111)</f>
        <v>AXStat</v>
      </c>
      <c r="C105" s="13" t="str">
        <f>IF('m-file CAN Input'!D111="","",'m-file CAN Input'!D111)</f>
        <v>ESC_AX_Stat</v>
      </c>
      <c r="D105" s="13" t="str">
        <f>IF('m-file CAN Input'!B111="","",'m-file CAN Input'!B111)</f>
        <v>ESC_YRS_02</v>
      </c>
      <c r="E105" s="13" t="str">
        <f t="shared" si="2"/>
        <v>RX</v>
      </c>
      <c r="F105" s="1" t="str">
        <f>IF('m-file CAN Input'!F111="uint8","uint8",IF('m-file CAN Input'!F111="single","single",""))</f>
        <v>uint8</v>
      </c>
      <c r="G105" s="13" t="str">
        <f>IF('m-file CAN Input'!L111="[]","-",(IF('m-file CAN Input'!L111="'-'","-",(IF('m-file CAN Input'!L111="","",'m-file CAN Input'!L111)))))</f>
        <v>-</v>
      </c>
      <c r="H105" s="13">
        <f>IF('m-file CAN Input'!H111="","",'m-file CAN Input'!H111)</f>
        <v>0</v>
      </c>
    </row>
    <row r="106" spans="1:8" s="166" customFormat="1" x14ac:dyDescent="0.3">
      <c r="A106" s="13">
        <v>105</v>
      </c>
      <c r="B106" s="13" t="str">
        <f>IF('m-file CAN Input'!C112="","//"&amp;'m-file CAN Input'!B113,'m-file CAN Input'!C112)</f>
        <v>//IC_DMS</v>
      </c>
      <c r="C106" s="13" t="str">
        <f>IF('m-file CAN Input'!D112="","",'m-file CAN Input'!D112)</f>
        <v/>
      </c>
      <c r="D106" s="13" t="str">
        <f>IF('m-file CAN Input'!B112="","",'m-file CAN Input'!B112)</f>
        <v/>
      </c>
      <c r="E106" s="13" t="str">
        <f t="shared" si="2"/>
        <v/>
      </c>
      <c r="F106" s="1" t="str">
        <f>IF('m-file CAN Input'!F112="uint8","uint8",IF('m-file CAN Input'!F112="single","single",""))</f>
        <v/>
      </c>
      <c r="G106" s="13" t="str">
        <f>IF('m-file CAN Input'!L112="[]","-",(IF('m-file CAN Input'!L112="'-'","-",(IF('m-file CAN Input'!L112="","",'m-file CAN Input'!L112)))))</f>
        <v/>
      </c>
      <c r="H106" s="13" t="str">
        <f>IF('m-file CAN Input'!H112="","",'m-file CAN Input'!H112)</f>
        <v/>
      </c>
    </row>
    <row r="107" spans="1:8" s="166" customFormat="1" x14ac:dyDescent="0.3">
      <c r="A107" s="13">
        <v>106</v>
      </c>
      <c r="B107" s="13" t="str">
        <f>IF('m-file CAN Input'!C113="","//"&amp;'m-file CAN Input'!B114,'m-file CAN Input'!C113)</f>
        <v>DmsFatiqueLvl</v>
      </c>
      <c r="C107" s="13" t="str">
        <f>IF('m-file CAN Input'!D113="","",'m-file CAN Input'!D113)</f>
        <v>IC_LvlFatigues_Stat</v>
      </c>
      <c r="D107" s="13" t="str">
        <f>IF('m-file CAN Input'!B113="","",'m-file CAN Input'!B113)</f>
        <v>IC_DMS</v>
      </c>
      <c r="E107" s="13" t="str">
        <f t="shared" si="2"/>
        <v>RX</v>
      </c>
      <c r="F107" s="1" t="str">
        <f>IF('m-file CAN Input'!F113="uint8","uint8",IF('m-file CAN Input'!F113="single","single",""))</f>
        <v>uint8</v>
      </c>
      <c r="G107" s="13" t="str">
        <f>IF('m-file CAN Input'!L113="[]","-",(IF('m-file CAN Input'!L113="'-'","-",(IF('m-file CAN Input'!L113="","",'m-file CAN Input'!L113)))))</f>
        <v>-</v>
      </c>
      <c r="H107" s="13">
        <f>IF('m-file CAN Input'!H113="","",'m-file CAN Input'!H113)</f>
        <v>0</v>
      </c>
    </row>
    <row r="108" spans="1:8" s="166" customFormat="1" x14ac:dyDescent="0.3">
      <c r="A108" s="13">
        <v>107</v>
      </c>
      <c r="B108" s="13" t="str">
        <f>IF('m-file CAN Input'!C114="","//"&amp;'m-file CAN Input'!B115,'m-file CAN Input'!C114)</f>
        <v>DmsDistractLvl</v>
      </c>
      <c r="C108" s="13" t="str">
        <f>IF('m-file CAN Input'!D114="","",'m-file CAN Input'!D114)</f>
        <v>IC_LvlDistractions_Stat</v>
      </c>
      <c r="D108" s="13" t="str">
        <f>IF('m-file CAN Input'!B114="","",'m-file CAN Input'!B114)</f>
        <v>IC_DMS</v>
      </c>
      <c r="E108" s="13" t="str">
        <f t="shared" si="2"/>
        <v>RX</v>
      </c>
      <c r="F108" s="1" t="str">
        <f>IF('m-file CAN Input'!F114="uint8","uint8",IF('m-file CAN Input'!F114="single","single",""))</f>
        <v>uint8</v>
      </c>
      <c r="G108" s="13" t="str">
        <f>IF('m-file CAN Input'!L114="[]","-",(IF('m-file CAN Input'!L114="'-'","-",(IF('m-file CAN Input'!L114="","",'m-file CAN Input'!L114)))))</f>
        <v>-</v>
      </c>
      <c r="H108" s="13">
        <f>IF('m-file CAN Input'!H114="","",'m-file CAN Input'!H114)</f>
        <v>0</v>
      </c>
    </row>
    <row r="109" spans="1:8" s="166" customFormat="1" x14ac:dyDescent="0.3">
      <c r="A109" s="13">
        <v>108</v>
      </c>
      <c r="B109" s="13" t="str">
        <f>IF('m-file CAN Input'!C115="","//"&amp;'m-file CAN Input'!B116,'m-file CAN Input'!C115)</f>
        <v>DmsCentrWindArea</v>
      </c>
      <c r="C109" s="13" t="str">
        <f>IF('m-file CAN Input'!D115="","",'m-file CAN Input'!D115)</f>
        <v>IC_GazeWindshieldCentral_Stat</v>
      </c>
      <c r="D109" s="13" t="str">
        <f>IF('m-file CAN Input'!B115="","",'m-file CAN Input'!B115)</f>
        <v>IC_DMS</v>
      </c>
      <c r="E109" s="13" t="str">
        <f t="shared" si="2"/>
        <v>RX</v>
      </c>
      <c r="F109" s="1" t="str">
        <f>IF('m-file CAN Input'!F115="uint8","uint8",IF('m-file CAN Input'!F115="single","single",""))</f>
        <v>uint8</v>
      </c>
      <c r="G109" s="13" t="str">
        <f>IF('m-file CAN Input'!L115="[]","-",(IF('m-file CAN Input'!L115="'-'","-",(IF('m-file CAN Input'!L115="","",'m-file CAN Input'!L115)))))</f>
        <v>-</v>
      </c>
      <c r="H109" s="13">
        <f>IF('m-file CAN Input'!H115="","",'m-file CAN Input'!H115)</f>
        <v>0</v>
      </c>
    </row>
    <row r="110" spans="1:8" s="166" customFormat="1" x14ac:dyDescent="0.3">
      <c r="A110" s="13">
        <v>109</v>
      </c>
      <c r="B110" s="13" t="str">
        <f>IF('m-file CAN Input'!C116="","//"&amp;'m-file CAN Input'!B117,'m-file CAN Input'!C116)</f>
        <v>DmsLeftWindArea</v>
      </c>
      <c r="C110" s="13" t="str">
        <f>IF('m-file CAN Input'!D116="","",'m-file CAN Input'!D116)</f>
        <v>IC_GazeWindshieldLeft_Stat</v>
      </c>
      <c r="D110" s="13" t="str">
        <f>IF('m-file CAN Input'!B116="","",'m-file CAN Input'!B116)</f>
        <v>IC_DMS</v>
      </c>
      <c r="E110" s="13" t="str">
        <f t="shared" si="2"/>
        <v>RX</v>
      </c>
      <c r="F110" s="1" t="str">
        <f>IF('m-file CAN Input'!F116="uint8","uint8",IF('m-file CAN Input'!F116="single","single",""))</f>
        <v>uint8</v>
      </c>
      <c r="G110" s="13" t="str">
        <f>IF('m-file CAN Input'!L116="[]","-",(IF('m-file CAN Input'!L116="'-'","-",(IF('m-file CAN Input'!L116="","",'m-file CAN Input'!L116)))))</f>
        <v>-</v>
      </c>
      <c r="H110" s="13">
        <f>IF('m-file CAN Input'!H116="","",'m-file CAN Input'!H116)</f>
        <v>0</v>
      </c>
    </row>
    <row r="111" spans="1:8" s="166" customFormat="1" x14ac:dyDescent="0.3">
      <c r="A111" s="13">
        <v>110</v>
      </c>
      <c r="B111" s="13" t="str">
        <f>IF('m-file CAN Input'!C117="","//"&amp;'m-file CAN Input'!B118,'m-file CAN Input'!C117)</f>
        <v>DmsRightWindArea</v>
      </c>
      <c r="C111" s="13" t="str">
        <f>IF('m-file CAN Input'!D117="","",'m-file CAN Input'!D117)</f>
        <v>IC_GazeWindshieldRight_Stat</v>
      </c>
      <c r="D111" s="13" t="str">
        <f>IF('m-file CAN Input'!B117="","",'m-file CAN Input'!B117)</f>
        <v>IC_DMS</v>
      </c>
      <c r="E111" s="13" t="str">
        <f t="shared" si="2"/>
        <v>RX</v>
      </c>
      <c r="F111" s="1" t="str">
        <f>IF('m-file CAN Input'!F117="uint8","uint8",IF('m-file CAN Input'!F117="single","single",""))</f>
        <v>uint8</v>
      </c>
      <c r="G111" s="13" t="str">
        <f>IF('m-file CAN Input'!L117="[]","-",(IF('m-file CAN Input'!L117="'-'","-",(IF('m-file CAN Input'!L117="","",'m-file CAN Input'!L117)))))</f>
        <v>-</v>
      </c>
      <c r="H111" s="13">
        <f>IF('m-file CAN Input'!H117="","",'m-file CAN Input'!H117)</f>
        <v>0</v>
      </c>
    </row>
    <row r="112" spans="1:8" s="166" customFormat="1" x14ac:dyDescent="0.3">
      <c r="A112" s="13">
        <v>111</v>
      </c>
      <c r="B112" s="13" t="str">
        <f>IF('m-file CAN Input'!C118="","//"&amp;'m-file CAN Input'!B119,'m-file CAN Input'!C118)</f>
        <v>DmsRearMirrArea</v>
      </c>
      <c r="C112" s="13" t="str">
        <f>IF('m-file CAN Input'!D118="","",'m-file CAN Input'!D118)</f>
        <v>IC_GazeRearViewMirror_Stat</v>
      </c>
      <c r="D112" s="13" t="str">
        <f>IF('m-file CAN Input'!B118="","",'m-file CAN Input'!B118)</f>
        <v>IC_DMS</v>
      </c>
      <c r="E112" s="13" t="str">
        <f t="shared" si="2"/>
        <v>RX</v>
      </c>
      <c r="F112" s="1" t="str">
        <f>IF('m-file CAN Input'!F118="uint8","uint8",IF('m-file CAN Input'!F118="single","single",""))</f>
        <v>uint8</v>
      </c>
      <c r="G112" s="13" t="str">
        <f>IF('m-file CAN Input'!L118="[]","-",(IF('m-file CAN Input'!L118="'-'","-",(IF('m-file CAN Input'!L118="","",'m-file CAN Input'!L118)))))</f>
        <v>-</v>
      </c>
      <c r="H112" s="13">
        <f>IF('m-file CAN Input'!H118="","",'m-file CAN Input'!H118)</f>
        <v>0</v>
      </c>
    </row>
    <row r="113" spans="1:8" s="166" customFormat="1" x14ac:dyDescent="0.3">
      <c r="A113" s="13">
        <v>112</v>
      </c>
      <c r="B113" s="13" t="str">
        <f>IF('m-file CAN Input'!C119="","//"&amp;'m-file CAN Input'!B120,'m-file CAN Input'!C119)</f>
        <v>DmsLeftMirrArea</v>
      </c>
      <c r="C113" s="13" t="str">
        <f>IF('m-file CAN Input'!D119="","",'m-file CAN Input'!D119)</f>
        <v>IC_GazeLeftSideViewMirror_Stat</v>
      </c>
      <c r="D113" s="13" t="str">
        <f>IF('m-file CAN Input'!B119="","",'m-file CAN Input'!B119)</f>
        <v>IC_DMS</v>
      </c>
      <c r="E113" s="13" t="str">
        <f t="shared" si="2"/>
        <v>RX</v>
      </c>
      <c r="F113" s="1" t="str">
        <f>IF('m-file CAN Input'!F119="uint8","uint8",IF('m-file CAN Input'!F119="single","single",""))</f>
        <v>uint8</v>
      </c>
      <c r="G113" s="13" t="str">
        <f>IF('m-file CAN Input'!L119="[]","-",(IF('m-file CAN Input'!L119="'-'","-",(IF('m-file CAN Input'!L119="","",'m-file CAN Input'!L119)))))</f>
        <v>-</v>
      </c>
      <c r="H113" s="13">
        <f>IF('m-file CAN Input'!H119="","",'m-file CAN Input'!H119)</f>
        <v>0</v>
      </c>
    </row>
    <row r="114" spans="1:8" s="166" customFormat="1" x14ac:dyDescent="0.3">
      <c r="A114" s="13">
        <v>113</v>
      </c>
      <c r="B114" s="13" t="str">
        <f>IF('m-file CAN Input'!C120="","//"&amp;'m-file CAN Input'!B121,'m-file CAN Input'!C120)</f>
        <v>DmsRightMirrArea</v>
      </c>
      <c r="C114" s="13" t="str">
        <f>IF('m-file CAN Input'!D120="","",'m-file CAN Input'!D120)</f>
        <v>IC_GazeRightSideViewMirror_Stat</v>
      </c>
      <c r="D114" s="13" t="str">
        <f>IF('m-file CAN Input'!B120="","",'m-file CAN Input'!B120)</f>
        <v>IC_DMS</v>
      </c>
      <c r="E114" s="13" t="str">
        <f t="shared" si="2"/>
        <v>RX</v>
      </c>
      <c r="F114" s="1" t="str">
        <f>IF('m-file CAN Input'!F120="uint8","uint8",IF('m-file CAN Input'!F120="single","single",""))</f>
        <v>uint8</v>
      </c>
      <c r="G114" s="13" t="str">
        <f>IF('m-file CAN Input'!L120="[]","-",(IF('m-file CAN Input'!L120="'-'","-",(IF('m-file CAN Input'!L120="","",'m-file CAN Input'!L120)))))</f>
        <v>-</v>
      </c>
      <c r="H114" s="13">
        <f>IF('m-file CAN Input'!H120="","",'m-file CAN Input'!H120)</f>
        <v>0</v>
      </c>
    </row>
    <row r="115" spans="1:8" s="166" customFormat="1" x14ac:dyDescent="0.3">
      <c r="A115" s="13">
        <v>114</v>
      </c>
      <c r="B115" s="13" t="str">
        <f>IF('m-file CAN Input'!C121="","//"&amp;'m-file CAN Input'!B122,'m-file CAN Input'!C121)</f>
        <v>DmsCillArea</v>
      </c>
      <c r="C115" s="13" t="str">
        <f>IF('m-file CAN Input'!D121="","",'m-file CAN Input'!D121)</f>
        <v>IC_GazeCeiling_Stat</v>
      </c>
      <c r="D115" s="13" t="str">
        <f>IF('m-file CAN Input'!B121="","",'m-file CAN Input'!B121)</f>
        <v>IC_DMS</v>
      </c>
      <c r="E115" s="13" t="str">
        <f t="shared" si="2"/>
        <v>RX</v>
      </c>
      <c r="F115" s="1" t="str">
        <f>IF('m-file CAN Input'!F121="uint8","uint8",IF('m-file CAN Input'!F121="single","single",""))</f>
        <v>uint8</v>
      </c>
      <c r="G115" s="13" t="str">
        <f>IF('m-file CAN Input'!L121="[]","-",(IF('m-file CAN Input'!L121="'-'","-",(IF('m-file CAN Input'!L121="","",'m-file CAN Input'!L121)))))</f>
        <v>-</v>
      </c>
      <c r="H115" s="13">
        <f>IF('m-file CAN Input'!H121="","",'m-file CAN Input'!H121)</f>
        <v>0</v>
      </c>
    </row>
    <row r="116" spans="1:8" s="166" customFormat="1" x14ac:dyDescent="0.3">
      <c r="A116" s="13">
        <v>115</v>
      </c>
      <c r="B116" s="13" t="str">
        <f>IF('m-file CAN Input'!C122="","//"&amp;'m-file CAN Input'!B123,'m-file CAN Input'!C122)</f>
        <v>DmsDashArea</v>
      </c>
      <c r="C116" s="13" t="str">
        <f>IF('m-file CAN Input'!D122="","",'m-file CAN Input'!D122)</f>
        <v>IC_GazeDashboard_Stat</v>
      </c>
      <c r="D116" s="13" t="str">
        <f>IF('m-file CAN Input'!B122="","",'m-file CAN Input'!B122)</f>
        <v>IC_DMS</v>
      </c>
      <c r="E116" s="13" t="str">
        <f t="shared" si="2"/>
        <v>RX</v>
      </c>
      <c r="F116" s="1" t="str">
        <f>IF('m-file CAN Input'!F122="uint8","uint8",IF('m-file CAN Input'!F122="single","single",""))</f>
        <v>uint8</v>
      </c>
      <c r="G116" s="13" t="str">
        <f>IF('m-file CAN Input'!L122="[]","-",(IF('m-file CAN Input'!L122="'-'","-",(IF('m-file CAN Input'!L122="","",'m-file CAN Input'!L122)))))</f>
        <v>-</v>
      </c>
      <c r="H116" s="13">
        <f>IF('m-file CAN Input'!H122="","",'m-file CAN Input'!H122)</f>
        <v>0</v>
      </c>
    </row>
    <row r="117" spans="1:8" s="166" customFormat="1" x14ac:dyDescent="0.3">
      <c r="A117" s="13">
        <v>116</v>
      </c>
      <c r="B117" s="13" t="str">
        <f>IF('m-file CAN Input'!C123="","//"&amp;'m-file CAN Input'!B124,'m-file CAN Input'!C123)</f>
        <v>DmsMediaArea</v>
      </c>
      <c r="C117" s="13" t="str">
        <f>IF('m-file CAN Input'!D123="","",'m-file CAN Input'!D123)</f>
        <v>IC_GazeMedia_Stat</v>
      </c>
      <c r="D117" s="13" t="str">
        <f>IF('m-file CAN Input'!B123="","",'m-file CAN Input'!B123)</f>
        <v>IC_DMS</v>
      </c>
      <c r="E117" s="13" t="str">
        <f t="shared" si="2"/>
        <v>RX</v>
      </c>
      <c r="F117" s="1" t="str">
        <f>IF('m-file CAN Input'!F123="uint8","uint8",IF('m-file CAN Input'!F123="single","single",""))</f>
        <v>uint8</v>
      </c>
      <c r="G117" s="13" t="str">
        <f>IF('m-file CAN Input'!L123="[]","-",(IF('m-file CAN Input'!L123="'-'","-",(IF('m-file CAN Input'!L123="","",'m-file CAN Input'!L123)))))</f>
        <v>-</v>
      </c>
      <c r="H117" s="13">
        <f>IF('m-file CAN Input'!H123="","",'m-file CAN Input'!H123)</f>
        <v>0</v>
      </c>
    </row>
    <row r="118" spans="1:8" s="166" customFormat="1" x14ac:dyDescent="0.3">
      <c r="A118" s="13">
        <v>117</v>
      </c>
      <c r="B118" s="13" t="str">
        <f>IF('m-file CAN Input'!C124="","//"&amp;'m-file CAN Input'!B125,'m-file CAN Input'!C124)</f>
        <v>DmsOtherArea</v>
      </c>
      <c r="C118" s="13" t="str">
        <f>IF('m-file CAN Input'!D124="","",'m-file CAN Input'!D124)</f>
        <v>IC_GazeOther_Stat</v>
      </c>
      <c r="D118" s="13" t="str">
        <f>IF('m-file CAN Input'!B124="","",'m-file CAN Input'!B124)</f>
        <v>IC_DMS</v>
      </c>
      <c r="E118" s="13" t="str">
        <f t="shared" si="2"/>
        <v>RX</v>
      </c>
      <c r="F118" s="1" t="str">
        <f>IF('m-file CAN Input'!F124="uint8","uint8",IF('m-file CAN Input'!F124="single","single",""))</f>
        <v>uint8</v>
      </c>
      <c r="G118" s="13" t="str">
        <f>IF('m-file CAN Input'!L124="[]","-",(IF('m-file CAN Input'!L124="'-'","-",(IF('m-file CAN Input'!L124="","",'m-file CAN Input'!L124)))))</f>
        <v>-</v>
      </c>
      <c r="H118" s="13">
        <f>IF('m-file CAN Input'!H124="","",'m-file CAN Input'!H124)</f>
        <v>0</v>
      </c>
    </row>
    <row r="119" spans="1:8" s="166" customFormat="1" x14ac:dyDescent="0.3">
      <c r="A119" s="13">
        <v>118</v>
      </c>
      <c r="B119" s="13" t="str">
        <f>IF('m-file CAN Input'!C125="","//"&amp;'m-file CAN Input'!B126,'m-file CAN Input'!C125)</f>
        <v>DmsReliability</v>
      </c>
      <c r="C119" s="13" t="str">
        <f>IF('m-file CAN Input'!D125="","",'m-file CAN Input'!D125)</f>
        <v>IC_DataReliability_Stat</v>
      </c>
      <c r="D119" s="13" t="str">
        <f>IF('m-file CAN Input'!B125="","",'m-file CAN Input'!B125)</f>
        <v>IC_DMS</v>
      </c>
      <c r="E119" s="13" t="str">
        <f t="shared" si="2"/>
        <v>RX</v>
      </c>
      <c r="F119" s="1" t="str">
        <f>IF('m-file CAN Input'!F125="uint8","uint8",IF('m-file CAN Input'!F125="single","single",""))</f>
        <v>uint8</v>
      </c>
      <c r="G119" s="13" t="str">
        <f>IF('m-file CAN Input'!L125="[]","-",(IF('m-file CAN Input'!L125="'-'","-",(IF('m-file CAN Input'!L125="","",'m-file CAN Input'!L125)))))</f>
        <v>-</v>
      </c>
      <c r="H119" s="13">
        <f>IF('m-file CAN Input'!H125="","",'m-file CAN Input'!H125)</f>
        <v>0</v>
      </c>
    </row>
    <row r="120" spans="1:8" s="166" customFormat="1" x14ac:dyDescent="0.3">
      <c r="A120" s="13">
        <v>119</v>
      </c>
      <c r="B120" s="13" t="str">
        <f>IF('m-file CAN Input'!C126="","//"&amp;'m-file CAN Input'!B127,'m-file CAN Input'!C126)</f>
        <v>DmsRecognition</v>
      </c>
      <c r="C120" s="13" t="str">
        <f>IF('m-file CAN Input'!D126="","",'m-file CAN Input'!D126)</f>
        <v>IC_FaceRecognition_Stat</v>
      </c>
      <c r="D120" s="13" t="str">
        <f>IF('m-file CAN Input'!B126="","",'m-file CAN Input'!B126)</f>
        <v>IC_DMS</v>
      </c>
      <c r="E120" s="13" t="str">
        <f t="shared" si="2"/>
        <v>RX</v>
      </c>
      <c r="F120" s="1" t="str">
        <f>IF('m-file CAN Input'!F126="uint8","uint8",IF('m-file CAN Input'!F126="single","single",""))</f>
        <v>uint8</v>
      </c>
      <c r="G120" s="13" t="str">
        <f>IF('m-file CAN Input'!L126="[]","-",(IF('m-file CAN Input'!L126="'-'","-",(IF('m-file CAN Input'!L126="","",'m-file CAN Input'!L126)))))</f>
        <v>-</v>
      </c>
      <c r="H120" s="13">
        <f>IF('m-file CAN Input'!H126="","",'m-file CAN Input'!H126)</f>
        <v>0</v>
      </c>
    </row>
    <row r="121" spans="1:8" s="166" customFormat="1" x14ac:dyDescent="0.3">
      <c r="A121" s="13">
        <v>120</v>
      </c>
      <c r="B121" s="13" t="str">
        <f>IF('m-file CAN Input'!C127="","//"&amp;'m-file CAN Input'!B128,'m-file CAN Input'!C127)</f>
        <v>//IC_ADAS_REST</v>
      </c>
      <c r="C121" s="13" t="str">
        <f>IF('m-file CAN Input'!D127="","",'m-file CAN Input'!D127)</f>
        <v/>
      </c>
      <c r="D121" s="13" t="str">
        <f>IF('m-file CAN Input'!B127="","",'m-file CAN Input'!B127)</f>
        <v/>
      </c>
      <c r="E121" s="13" t="str">
        <f t="shared" si="2"/>
        <v/>
      </c>
      <c r="F121" s="1" t="str">
        <f>IF('m-file CAN Input'!F127="uint8","uint8",IF('m-file CAN Input'!F127="single","single",""))</f>
        <v/>
      </c>
      <c r="G121" s="13" t="str">
        <f>IF('m-file CAN Input'!L127="[]","-",(IF('m-file CAN Input'!L127="'-'","-",(IF('m-file CAN Input'!L127="","",'m-file CAN Input'!L127)))))</f>
        <v/>
      </c>
      <c r="H121" s="13" t="str">
        <f>IF('m-file CAN Input'!H127="","",'m-file CAN Input'!H127)</f>
        <v/>
      </c>
    </row>
    <row r="122" spans="1:8" s="166" customFormat="1" x14ac:dyDescent="0.3">
      <c r="A122" s="13">
        <v>121</v>
      </c>
      <c r="B122" s="13" t="str">
        <f>IF('m-file CAN Input'!C128="","//"&amp;'m-file CAN Input'!B129,'m-file CAN Input'!C128)</f>
        <v>NvActReq</v>
      </c>
      <c r="C122" s="13" t="str">
        <f>IF('m-file CAN Input'!D128="","",'m-file CAN Input'!D128)</f>
        <v>IC_NvAct_Req</v>
      </c>
      <c r="D122" s="13" t="str">
        <f>IF('m-file CAN Input'!B128="","",'m-file CAN Input'!B128)</f>
        <v>IC_ADAS_REST</v>
      </c>
      <c r="E122" s="13" t="str">
        <f t="shared" si="2"/>
        <v>RX</v>
      </c>
      <c r="F122" s="1" t="str">
        <f>IF('m-file CAN Input'!F128="uint8","uint8",IF('m-file CAN Input'!F128="single","single",""))</f>
        <v>uint8</v>
      </c>
      <c r="G122" s="13" t="str">
        <f>IF('m-file CAN Input'!L128="[]","-",(IF('m-file CAN Input'!L128="'-'","-",(IF('m-file CAN Input'!L128="","",'m-file CAN Input'!L128)))))</f>
        <v>-</v>
      </c>
      <c r="H122" s="13">
        <f>IF('m-file CAN Input'!H128="","",'m-file CAN Input'!H128)</f>
        <v>0</v>
      </c>
    </row>
    <row r="123" spans="1:8" s="166" customFormat="1" x14ac:dyDescent="0.3">
      <c r="A123" s="13">
        <v>122</v>
      </c>
      <c r="B123" s="13" t="str">
        <f>IF('m-file CAN Input'!C129="","//"&amp;'m-file CAN Input'!B130,'m-file CAN Input'!C129)</f>
        <v>VisualActReq</v>
      </c>
      <c r="C123" s="13" t="str">
        <f>IF('m-file CAN Input'!D129="","",'m-file CAN Input'!D129)</f>
        <v>IC_VisualAct_Req</v>
      </c>
      <c r="D123" s="13" t="str">
        <f>IF('m-file CAN Input'!B129="","",'m-file CAN Input'!B129)</f>
        <v>IC_ADAS_REST</v>
      </c>
      <c r="E123" s="13" t="str">
        <f t="shared" si="2"/>
        <v>RX</v>
      </c>
      <c r="F123" s="1" t="str">
        <f>IF('m-file CAN Input'!F129="uint8","uint8",IF('m-file CAN Input'!F129="single","single",""))</f>
        <v>uint8</v>
      </c>
      <c r="G123" s="13" t="str">
        <f>IF('m-file CAN Input'!L129="[]","-",(IF('m-file CAN Input'!L129="'-'","-",(IF('m-file CAN Input'!L129="","",'m-file CAN Input'!L129)))))</f>
        <v>-</v>
      </c>
      <c r="H123" s="13">
        <f>IF('m-file CAN Input'!H129="","",'m-file CAN Input'!H129)</f>
        <v>0</v>
      </c>
    </row>
    <row r="124" spans="1:8" s="166" customFormat="1" x14ac:dyDescent="0.3">
      <c r="A124" s="13">
        <v>123</v>
      </c>
      <c r="B124" s="13" t="str">
        <f>IF('m-file CAN Input'!C130="","//"&amp;'m-file CAN Input'!B131,'m-file CAN Input'!C130)</f>
        <v>DistBarSt</v>
      </c>
      <c r="C124" s="13" t="str">
        <f>IF('m-file CAN Input'!D130="","",'m-file CAN Input'!D130)</f>
        <v>IC_DistBar_Stat</v>
      </c>
      <c r="D124" s="13" t="str">
        <f>IF('m-file CAN Input'!B130="","",'m-file CAN Input'!B130)</f>
        <v>IC_ADAS_REST</v>
      </c>
      <c r="E124" s="13" t="str">
        <f t="shared" si="2"/>
        <v>RX</v>
      </c>
      <c r="F124" s="1" t="str">
        <f>IF('m-file CAN Input'!F130="uint8","uint8",IF('m-file CAN Input'!F130="single","single",""))</f>
        <v>uint8</v>
      </c>
      <c r="G124" s="13" t="str">
        <f>IF('m-file CAN Input'!L130="[]","-",(IF('m-file CAN Input'!L130="'-'","-",(IF('m-file CAN Input'!L130="","",'m-file CAN Input'!L130)))))</f>
        <v>-</v>
      </c>
      <c r="H124" s="13">
        <f>IF('m-file CAN Input'!H130="","",'m-file CAN Input'!H130)</f>
        <v>0</v>
      </c>
    </row>
    <row r="125" spans="1:8" s="166" customFormat="1" x14ac:dyDescent="0.3">
      <c r="A125" s="13">
        <v>124</v>
      </c>
      <c r="B125" s="13" t="str">
        <f>IF('m-file CAN Input'!C131="","//"&amp;'m-file CAN Input'!B132,'m-file CAN Input'!C131)</f>
        <v>//IC_HUD_01</v>
      </c>
      <c r="C125" s="13" t="str">
        <f>IF('m-file CAN Input'!D131="","",'m-file CAN Input'!D131)</f>
        <v/>
      </c>
      <c r="D125" s="13" t="str">
        <f>IF('m-file CAN Input'!B131="","",'m-file CAN Input'!B131)</f>
        <v/>
      </c>
      <c r="E125" s="13" t="str">
        <f t="shared" si="2"/>
        <v/>
      </c>
      <c r="F125" s="1" t="str">
        <f>IF('m-file CAN Input'!F131="uint8","uint8",IF('m-file CAN Input'!F131="single","single",""))</f>
        <v/>
      </c>
      <c r="G125" s="13" t="str">
        <f>IF('m-file CAN Input'!L131="[]","-",(IF('m-file CAN Input'!L131="'-'","-",(IF('m-file CAN Input'!L131="","",'m-file CAN Input'!L131)))))</f>
        <v/>
      </c>
      <c r="H125" s="13" t="str">
        <f>IF('m-file CAN Input'!H131="","",'m-file CAN Input'!H131)</f>
        <v/>
      </c>
    </row>
    <row r="126" spans="1:8" s="166" customFormat="1" x14ac:dyDescent="0.3">
      <c r="A126" s="13">
        <v>125</v>
      </c>
      <c r="B126" s="13" t="str">
        <f>IF('m-file CAN Input'!C132="","//"&amp;'m-file CAN Input'!B133,'m-file CAN Input'!C132)</f>
        <v>SpdFromIc</v>
      </c>
      <c r="C126" s="13" t="str">
        <f>IF('m-file CAN Input'!D132="","",'m-file CAN Input'!D132)</f>
        <v>IC_Speed</v>
      </c>
      <c r="D126" s="13" t="str">
        <f>IF('m-file CAN Input'!B132="","",'m-file CAN Input'!B132)</f>
        <v>IC_HUD_01</v>
      </c>
      <c r="E126" s="13" t="str">
        <f t="shared" si="2"/>
        <v>RX</v>
      </c>
      <c r="F126" s="1" t="str">
        <f>IF('m-file CAN Input'!F132="uint8","uint8",IF('m-file CAN Input'!F132="single","single",""))</f>
        <v>single</v>
      </c>
      <c r="G126" s="13" t="str">
        <f>IF('m-file CAN Input'!L132="[]","-",(IF('m-file CAN Input'!L132="'-'","-",(IF('m-file CAN Input'!L132="","",'m-file CAN Input'!L132)))))</f>
        <v>km/h</v>
      </c>
      <c r="H126" s="13">
        <f>IF('m-file CAN Input'!H132="","",'m-file CAN Input'!H132)</f>
        <v>0</v>
      </c>
    </row>
    <row r="127" spans="1:8" s="166" customFormat="1" x14ac:dyDescent="0.3">
      <c r="A127" s="13">
        <v>126</v>
      </c>
      <c r="B127" s="13" t="str">
        <f>IF('m-file CAN Input'!C133="","//"&amp;'m-file CAN Input'!B134,'m-file CAN Input'!C133)</f>
        <v>//IC_ABSOLUTE_CLOCK</v>
      </c>
      <c r="C127" s="13" t="str">
        <f>IF('m-file CAN Input'!D133="","",'m-file CAN Input'!D133)</f>
        <v/>
      </c>
      <c r="D127" s="13" t="str">
        <f>IF('m-file CAN Input'!B133="","",'m-file CAN Input'!B133)</f>
        <v/>
      </c>
      <c r="E127" s="13" t="str">
        <f t="shared" si="2"/>
        <v/>
      </c>
      <c r="F127" s="1" t="str">
        <f>IF('m-file CAN Input'!F133="uint8","uint8",IF('m-file CAN Input'!F133="single","single",""))</f>
        <v/>
      </c>
      <c r="G127" s="13" t="str">
        <f>IF('m-file CAN Input'!L133="[]","-",(IF('m-file CAN Input'!L133="'-'","-",(IF('m-file CAN Input'!L133="","",'m-file CAN Input'!L133)))))</f>
        <v/>
      </c>
      <c r="H127" s="13" t="str">
        <f>IF('m-file CAN Input'!H133="","",'m-file CAN Input'!H133)</f>
        <v/>
      </c>
    </row>
    <row r="128" spans="1:8" s="166" customFormat="1" x14ac:dyDescent="0.3">
      <c r="A128" s="13">
        <v>127</v>
      </c>
      <c r="B128" s="13" t="str">
        <f>IF('m-file CAN Input'!C134="","//"&amp;'m-file CAN Input'!B135,'m-file CAN Input'!C134)</f>
        <v>AbsoluteDateAndTime</v>
      </c>
      <c r="C128" s="13" t="str">
        <f>IF('m-file CAN Input'!D134="","",'m-file CAN Input'!D134)</f>
        <v>IC_AbsoluteDateAndTime</v>
      </c>
      <c r="D128" s="13" t="str">
        <f>IF('m-file CAN Input'!B134="","",'m-file CAN Input'!B134)</f>
        <v>IC_ABSOLUTE_CLOCK</v>
      </c>
      <c r="E128" s="13" t="str">
        <f t="shared" si="2"/>
        <v>RX</v>
      </c>
      <c r="F128" s="1" t="str">
        <f>IF('m-file CAN Input'!F134="uint8","uint8",IF('m-file CAN Input'!F134="single","single",""))</f>
        <v/>
      </c>
      <c r="G128" s="13" t="str">
        <f>IF('m-file CAN Input'!L134="[]","-",(IF('m-file CAN Input'!L134="'-'","-",(IF('m-file CAN Input'!L134="","",'m-file CAN Input'!L134)))))</f>
        <v>-</v>
      </c>
      <c r="H128" s="13">
        <f>IF('m-file CAN Input'!H134="","",'m-file CAN Input'!H134)</f>
        <v>0</v>
      </c>
    </row>
    <row r="129" spans="1:8" s="166" customFormat="1" x14ac:dyDescent="0.3">
      <c r="A129" s="13">
        <v>128</v>
      </c>
      <c r="B129" s="13" t="str">
        <f>IF('m-file CAN Input'!C135="","//"&amp;'m-file CAN Input'!B136,'m-file CAN Input'!C135)</f>
        <v>//MAS_Status</v>
      </c>
      <c r="C129" s="13" t="str">
        <f>IF('m-file CAN Input'!D135="","",'m-file CAN Input'!D135)</f>
        <v/>
      </c>
      <c r="D129" s="13" t="str">
        <f>IF('m-file CAN Input'!B135="","",'m-file CAN Input'!B135)</f>
        <v/>
      </c>
      <c r="E129" s="13" t="str">
        <f t="shared" si="2"/>
        <v/>
      </c>
      <c r="F129" s="1" t="str">
        <f>IF('m-file CAN Input'!F135="uint8","uint8",IF('m-file CAN Input'!F135="single","single",""))</f>
        <v/>
      </c>
      <c r="G129" s="13" t="str">
        <f>IF('m-file CAN Input'!L135="[]","-",(IF('m-file CAN Input'!L135="'-'","-",(IF('m-file CAN Input'!L135="","",'m-file CAN Input'!L135)))))</f>
        <v/>
      </c>
      <c r="H129" s="13" t="str">
        <f>IF('m-file CAN Input'!H135="","",'m-file CAN Input'!H135)</f>
        <v/>
      </c>
    </row>
    <row r="130" spans="1:8" s="166" customFormat="1" x14ac:dyDescent="0.3">
      <c r="A130" s="13">
        <v>129</v>
      </c>
      <c r="B130" s="13" t="str">
        <f>IF('m-file CAN Input'!C136="","//"&amp;'m-file CAN Input'!B137,'m-file CAN Input'!C136)</f>
        <v>MasDrivingSt</v>
      </c>
      <c r="C130" s="13" t="str">
        <f>IF('m-file CAN Input'!D136="","",'m-file CAN Input'!D136)</f>
        <v>MAS_DrivingState_Stat</v>
      </c>
      <c r="D130" s="13" t="str">
        <f>IF('m-file CAN Input'!B136="","",'m-file CAN Input'!B136)</f>
        <v>MAS_Status</v>
      </c>
      <c r="E130" s="13" t="str">
        <f t="shared" si="2"/>
        <v>RX</v>
      </c>
      <c r="F130" s="1" t="str">
        <f>IF('m-file CAN Input'!F136="uint8","uint8",IF('m-file CAN Input'!F136="single","single",""))</f>
        <v>uint8</v>
      </c>
      <c r="G130" s="13" t="str">
        <f>IF('m-file CAN Input'!L136="[]","-",(IF('m-file CAN Input'!L136="'-'","-",(IF('m-file CAN Input'!L136="","",'m-file CAN Input'!L136)))))</f>
        <v>-</v>
      </c>
      <c r="H130" s="13">
        <f>IF('m-file CAN Input'!H136="","",'m-file CAN Input'!H136)</f>
        <v>0</v>
      </c>
    </row>
    <row r="131" spans="1:8" s="166" customFormat="1" x14ac:dyDescent="0.3">
      <c r="A131" s="13">
        <v>130</v>
      </c>
      <c r="B131" s="13" t="str">
        <f>IF('m-file CAN Input'!C137="","//"&amp;'m-file CAN Input'!B138,'m-file CAN Input'!C137)</f>
        <v>MasErrSt</v>
      </c>
      <c r="C131" s="13" t="str">
        <f>IF('m-file CAN Input'!D137="","",'m-file CAN Input'!D137)</f>
        <v>MAS_Err_Stat</v>
      </c>
      <c r="D131" s="13" t="str">
        <f>IF('m-file CAN Input'!B137="","",'m-file CAN Input'!B137)</f>
        <v>MAS_Status</v>
      </c>
      <c r="E131" s="13" t="str">
        <f t="shared" ref="E131:E194" si="3">IF(D131="","","RX")</f>
        <v>RX</v>
      </c>
      <c r="F131" s="1" t="str">
        <f>IF('m-file CAN Input'!F137="uint8","uint8",IF('m-file CAN Input'!F137="single","single",""))</f>
        <v>uint8</v>
      </c>
      <c r="G131" s="13" t="str">
        <f>IF('m-file CAN Input'!L137="[]","-",(IF('m-file CAN Input'!L137="'-'","-",(IF('m-file CAN Input'!L137="","",'m-file CAN Input'!L137)))))</f>
        <v>-</v>
      </c>
      <c r="H131" s="13">
        <f>IF('m-file CAN Input'!H137="","",'m-file CAN Input'!H137)</f>
        <v>0</v>
      </c>
    </row>
    <row r="132" spans="1:8" s="166" customFormat="1" x14ac:dyDescent="0.3">
      <c r="A132" s="13">
        <v>131</v>
      </c>
      <c r="B132" s="13" t="str">
        <f>IF('m-file CAN Input'!C138="","//"&amp;'m-file CAN Input'!B139,'m-file CAN Input'!C138)</f>
        <v>MasActivReq</v>
      </c>
      <c r="C132" s="13" t="str">
        <f>IF('m-file CAN Input'!D138="","",'m-file CAN Input'!D138)</f>
        <v>MAS_Activation</v>
      </c>
      <c r="D132" s="13" t="str">
        <f>IF('m-file CAN Input'!B138="","",'m-file CAN Input'!B138)</f>
        <v>MAS_Status</v>
      </c>
      <c r="E132" s="13" t="str">
        <f t="shared" si="3"/>
        <v>RX</v>
      </c>
      <c r="F132" s="1" t="str">
        <f>IF('m-file CAN Input'!F138="uint8","uint8",IF('m-file CAN Input'!F138="single","single",""))</f>
        <v>uint8</v>
      </c>
      <c r="G132" s="13" t="str">
        <f>IF('m-file CAN Input'!L138="[]","-",(IF('m-file CAN Input'!L138="'-'","-",(IF('m-file CAN Input'!L138="","",'m-file CAN Input'!L138)))))</f>
        <v>-</v>
      </c>
      <c r="H132" s="13">
        <f>IF('m-file CAN Input'!H138="","",'m-file CAN Input'!H138)</f>
        <v>0</v>
      </c>
    </row>
    <row r="133" spans="1:8" s="166" customFormat="1" x14ac:dyDescent="0.3">
      <c r="A133" s="13">
        <v>132</v>
      </c>
      <c r="B133" s="13" t="str">
        <f>IF('m-file CAN Input'!C139="","//"&amp;'m-file CAN Input'!B140,'m-file CAN Input'!C139)</f>
        <v>MasApaDistReq</v>
      </c>
      <c r="C133" s="13" t="str">
        <f>IF('m-file CAN Input'!D139="","",'m-file CAN Input'!D139)</f>
        <v>MAS_APADistance_Req</v>
      </c>
      <c r="D133" s="13" t="str">
        <f>IF('m-file CAN Input'!B139="","",'m-file CAN Input'!B139)</f>
        <v>MAS_Status</v>
      </c>
      <c r="E133" s="13" t="str">
        <f t="shared" si="3"/>
        <v>RX</v>
      </c>
      <c r="F133" s="1" t="str">
        <f>IF('m-file CAN Input'!F139="uint8","uint8",IF('m-file CAN Input'!F139="single","single",""))</f>
        <v>single</v>
      </c>
      <c r="G133" s="13" t="str">
        <f>IF('m-file CAN Input'!L139="[]","-",(IF('m-file CAN Input'!L139="'-'","-",(IF('m-file CAN Input'!L139="","",'m-file CAN Input'!L139)))))</f>
        <v>-</v>
      </c>
      <c r="H133" s="13">
        <f>IF('m-file CAN Input'!H139="","",'m-file CAN Input'!H139)</f>
        <v>0</v>
      </c>
    </row>
    <row r="134" spans="1:8" s="166" customFormat="1" x14ac:dyDescent="0.3">
      <c r="A134" s="13">
        <v>133</v>
      </c>
      <c r="B134" s="13" t="str">
        <f>IF('m-file CAN Input'!C140="","//"&amp;'m-file CAN Input'!B141,'m-file CAN Input'!C140)</f>
        <v>MasGearReq</v>
      </c>
      <c r="C134" s="13" t="str">
        <f>IF('m-file CAN Input'!D140="","",'m-file CAN Input'!D140)</f>
        <v>MAS_TransmissionState_Req</v>
      </c>
      <c r="D134" s="13" t="str">
        <f>IF('m-file CAN Input'!B140="","",'m-file CAN Input'!B140)</f>
        <v>MAS_Status</v>
      </c>
      <c r="E134" s="13" t="str">
        <f t="shared" si="3"/>
        <v>RX</v>
      </c>
      <c r="F134" s="1" t="str">
        <f>IF('m-file CAN Input'!F140="uint8","uint8",IF('m-file CAN Input'!F140="single","single",""))</f>
        <v>uint8</v>
      </c>
      <c r="G134" s="13" t="str">
        <f>IF('m-file CAN Input'!L140="[]","-",(IF('m-file CAN Input'!L140="'-'","-",(IF('m-file CAN Input'!L140="","",'m-file CAN Input'!L140)))))</f>
        <v>-</v>
      </c>
      <c r="H134" s="13">
        <f>IF('m-file CAN Input'!H140="","",'m-file CAN Input'!H140)</f>
        <v>0</v>
      </c>
    </row>
    <row r="135" spans="1:8" s="166" customFormat="1" x14ac:dyDescent="0.3">
      <c r="A135" s="13">
        <v>134</v>
      </c>
      <c r="B135" s="13" t="str">
        <f>IF('m-file CAN Input'!C141="","//"&amp;'m-file CAN Input'!B142,'m-file CAN Input'!C141)</f>
        <v>MasParkSt</v>
      </c>
      <c r="C135" s="13" t="str">
        <f>IF('m-file CAN Input'!D141="","",'m-file CAN Input'!D141)</f>
        <v>MAS_AutomaticPark_Stat</v>
      </c>
      <c r="D135" s="13" t="str">
        <f>IF('m-file CAN Input'!B141="","",'m-file CAN Input'!B141)</f>
        <v>MAS_Status</v>
      </c>
      <c r="E135" s="13" t="str">
        <f t="shared" si="3"/>
        <v>RX</v>
      </c>
      <c r="F135" s="1" t="str">
        <f>IF('m-file CAN Input'!F141="uint8","uint8",IF('m-file CAN Input'!F141="single","single",""))</f>
        <v>uint8</v>
      </c>
      <c r="G135" s="13" t="str">
        <f>IF('m-file CAN Input'!L141="[]","-",(IF('m-file CAN Input'!L141="'-'","-",(IF('m-file CAN Input'!L141="","",'m-file CAN Input'!L141)))))</f>
        <v>-</v>
      </c>
      <c r="H135" s="13">
        <f>IF('m-file CAN Input'!H141="","",'m-file CAN Input'!H141)</f>
        <v>0</v>
      </c>
    </row>
    <row r="136" spans="1:8" s="166" customFormat="1" x14ac:dyDescent="0.3">
      <c r="A136" s="13">
        <v>135</v>
      </c>
      <c r="B136" s="13" t="str">
        <f>IF('m-file CAN Input'!C142="","//"&amp;'m-file CAN Input'!B143,'m-file CAN Input'!C142)</f>
        <v>MasPosTrq</v>
      </c>
      <c r="C136" s="13" t="str">
        <f>IF('m-file CAN Input'!D142="","",'m-file CAN Input'!D142)</f>
        <v>MAS_PostiveTorque_Req</v>
      </c>
      <c r="D136" s="13" t="str">
        <f>IF('m-file CAN Input'!B142="","",'m-file CAN Input'!B142)</f>
        <v>MAS_Status</v>
      </c>
      <c r="E136" s="13" t="str">
        <f t="shared" si="3"/>
        <v>RX</v>
      </c>
      <c r="F136" s="1" t="str">
        <f>IF('m-file CAN Input'!F142="uint8","uint8",IF('m-file CAN Input'!F142="single","single",""))</f>
        <v>single</v>
      </c>
      <c r="G136" s="13" t="str">
        <f>IF('m-file CAN Input'!L142="[]","-",(IF('m-file CAN Input'!L142="'-'","-",(IF('m-file CAN Input'!L142="","",'m-file CAN Input'!L142)))))</f>
        <v>-</v>
      </c>
      <c r="H136" s="13">
        <f>IF('m-file CAN Input'!H142="","",'m-file CAN Input'!H142)</f>
        <v>0</v>
      </c>
    </row>
    <row r="137" spans="1:8" s="166" customFormat="1" x14ac:dyDescent="0.3">
      <c r="A137" s="13">
        <v>136</v>
      </c>
      <c r="B137" s="13" t="str">
        <f>IF('m-file CAN Input'!C143="","//"&amp;'m-file CAN Input'!B144,'m-file CAN Input'!C143)</f>
        <v>MasNegTrq</v>
      </c>
      <c r="C137" s="13" t="str">
        <f>IF('m-file CAN Input'!D143="","",'m-file CAN Input'!D143)</f>
        <v>MAS_NegativeTorque_Req</v>
      </c>
      <c r="D137" s="13" t="str">
        <f>IF('m-file CAN Input'!B143="","",'m-file CAN Input'!B143)</f>
        <v>MAS_Status</v>
      </c>
      <c r="E137" s="13" t="str">
        <f t="shared" si="3"/>
        <v>RX</v>
      </c>
      <c r="F137" s="1" t="str">
        <f>IF('m-file CAN Input'!F143="uint8","uint8",IF('m-file CAN Input'!F143="single","single",""))</f>
        <v>single</v>
      </c>
      <c r="G137" s="13" t="str">
        <f>IF('m-file CAN Input'!L143="[]","-",(IF('m-file CAN Input'!L143="'-'","-",(IF('m-file CAN Input'!L143="","",'m-file CAN Input'!L143)))))</f>
        <v>-</v>
      </c>
      <c r="H137" s="13">
        <f>IF('m-file CAN Input'!H143="","",'m-file CAN Input'!H143)</f>
        <v>0</v>
      </c>
    </row>
    <row r="138" spans="1:8" s="166" customFormat="1" x14ac:dyDescent="0.3">
      <c r="A138" s="13">
        <v>137</v>
      </c>
      <c r="B138" s="13" t="str">
        <f>IF('m-file CAN Input'!C144="","//"&amp;'m-file CAN Input'!B145,'m-file CAN Input'!C144)</f>
        <v>//MAS_FrontUSS</v>
      </c>
      <c r="C138" s="13" t="str">
        <f>IF('m-file CAN Input'!D144="","",'m-file CAN Input'!D144)</f>
        <v/>
      </c>
      <c r="D138" s="13" t="str">
        <f>IF('m-file CAN Input'!B144="","",'m-file CAN Input'!B144)</f>
        <v/>
      </c>
      <c r="E138" s="13" t="str">
        <f t="shared" si="3"/>
        <v/>
      </c>
      <c r="F138" s="1" t="str">
        <f>IF('m-file CAN Input'!F144="uint8","uint8",IF('m-file CAN Input'!F144="single","single",""))</f>
        <v/>
      </c>
      <c r="G138" s="13" t="str">
        <f>IF('m-file CAN Input'!L144="[]","-",(IF('m-file CAN Input'!L144="'-'","-",(IF('m-file CAN Input'!L144="","",'m-file CAN Input'!L144)))))</f>
        <v/>
      </c>
      <c r="H138" s="13" t="str">
        <f>IF('m-file CAN Input'!H144="","",'m-file CAN Input'!H144)</f>
        <v/>
      </c>
    </row>
    <row r="139" spans="1:8" s="166" customFormat="1" x14ac:dyDescent="0.3">
      <c r="A139" s="13">
        <v>138</v>
      </c>
      <c r="B139" s="13" t="str">
        <f>IF('m-file CAN Input'!C145="","//"&amp;'m-file CAN Input'!B146,'m-file CAN Input'!C145)</f>
        <v>ParkDistFront1</v>
      </c>
      <c r="C139" s="13" t="str">
        <f>IF('m-file CAN Input'!D145="","",'m-file CAN Input'!D145)</f>
        <v>MAS_Sensor2_Distance_Val</v>
      </c>
      <c r="D139" s="13" t="str">
        <f>IF('m-file CAN Input'!B145="","",'m-file CAN Input'!B145)</f>
        <v>MAS_FrontUSS</v>
      </c>
      <c r="E139" s="13" t="str">
        <f t="shared" si="3"/>
        <v>RX</v>
      </c>
      <c r="F139" s="1" t="str">
        <f>IF('m-file CAN Input'!F145="uint8","uint8",IF('m-file CAN Input'!F145="single","single",""))</f>
        <v>uint8</v>
      </c>
      <c r="G139" s="13" t="str">
        <f>IF('m-file CAN Input'!L145="[]","-",(IF('m-file CAN Input'!L145="'-'","-",(IF('m-file CAN Input'!L145="","",'m-file CAN Input'!L145)))))</f>
        <v>cm</v>
      </c>
      <c r="H139" s="13">
        <f>IF('m-file CAN Input'!H145="","",'m-file CAN Input'!H145)</f>
        <v>0</v>
      </c>
    </row>
    <row r="140" spans="1:8" s="166" customFormat="1" x14ac:dyDescent="0.3">
      <c r="A140" s="13">
        <v>139</v>
      </c>
      <c r="B140" s="13" t="str">
        <f>IF('m-file CAN Input'!C146="","//"&amp;'m-file CAN Input'!B147,'m-file CAN Input'!C146)</f>
        <v>ParkDistFront2</v>
      </c>
      <c r="C140" s="13" t="str">
        <f>IF('m-file CAN Input'!D146="","",'m-file CAN Input'!D146)</f>
        <v>MAS_Sensor3_Distance_Val</v>
      </c>
      <c r="D140" s="13" t="str">
        <f>IF('m-file CAN Input'!B146="","",'m-file CAN Input'!B146)</f>
        <v>MAS_FrontUSS</v>
      </c>
      <c r="E140" s="13" t="str">
        <f t="shared" si="3"/>
        <v>RX</v>
      </c>
      <c r="F140" s="1" t="str">
        <f>IF('m-file CAN Input'!F146="uint8","uint8",IF('m-file CAN Input'!F146="single","single",""))</f>
        <v>uint8</v>
      </c>
      <c r="G140" s="13" t="str">
        <f>IF('m-file CAN Input'!L146="[]","-",(IF('m-file CAN Input'!L146="'-'","-",(IF('m-file CAN Input'!L146="","",'m-file CAN Input'!L146)))))</f>
        <v>cm</v>
      </c>
      <c r="H140" s="13">
        <f>IF('m-file CAN Input'!H146="","",'m-file CAN Input'!H146)</f>
        <v>0</v>
      </c>
    </row>
    <row r="141" spans="1:8" s="166" customFormat="1" x14ac:dyDescent="0.3">
      <c r="A141" s="13">
        <v>140</v>
      </c>
      <c r="B141" s="13" t="str">
        <f>IF('m-file CAN Input'!C147="","//"&amp;'m-file CAN Input'!B148,'m-file CAN Input'!C147)</f>
        <v>ParkDistFront3</v>
      </c>
      <c r="C141" s="13" t="str">
        <f>IF('m-file CAN Input'!D147="","",'m-file CAN Input'!D147)</f>
        <v>MAS_Sensor4_Distance_Val</v>
      </c>
      <c r="D141" s="13" t="str">
        <f>IF('m-file CAN Input'!B147="","",'m-file CAN Input'!B147)</f>
        <v>MAS_FrontUSS</v>
      </c>
      <c r="E141" s="13" t="str">
        <f t="shared" si="3"/>
        <v>RX</v>
      </c>
      <c r="F141" s="1" t="str">
        <f>IF('m-file CAN Input'!F147="uint8","uint8",IF('m-file CAN Input'!F147="single","single",""))</f>
        <v>uint8</v>
      </c>
      <c r="G141" s="13" t="str">
        <f>IF('m-file CAN Input'!L147="[]","-",(IF('m-file CAN Input'!L147="'-'","-",(IF('m-file CAN Input'!L147="","",'m-file CAN Input'!L147)))))</f>
        <v>cm</v>
      </c>
      <c r="H141" s="13">
        <f>IF('m-file CAN Input'!H147="","",'m-file CAN Input'!H147)</f>
        <v>0</v>
      </c>
    </row>
    <row r="142" spans="1:8" s="166" customFormat="1" x14ac:dyDescent="0.3">
      <c r="A142" s="13">
        <v>141</v>
      </c>
      <c r="B142" s="13" t="str">
        <f>IF('m-file CAN Input'!C148="","//"&amp;'m-file CAN Input'!B149,'m-file CAN Input'!C148)</f>
        <v>ParkDistFront4</v>
      </c>
      <c r="C142" s="13" t="str">
        <f>IF('m-file CAN Input'!D148="","",'m-file CAN Input'!D148)</f>
        <v>MAS_Sensor5_Distance_Val</v>
      </c>
      <c r="D142" s="13" t="str">
        <f>IF('m-file CAN Input'!B148="","",'m-file CAN Input'!B148)</f>
        <v>MAS_FrontUSS</v>
      </c>
      <c r="E142" s="13" t="str">
        <f t="shared" si="3"/>
        <v>RX</v>
      </c>
      <c r="F142" s="1" t="str">
        <f>IF('m-file CAN Input'!F148="uint8","uint8",IF('m-file CAN Input'!F148="single","single",""))</f>
        <v>uint8</v>
      </c>
      <c r="G142" s="13" t="str">
        <f>IF('m-file CAN Input'!L148="[]","-",(IF('m-file CAN Input'!L148="'-'","-",(IF('m-file CAN Input'!L148="","",'m-file CAN Input'!L148)))))</f>
        <v>cm</v>
      </c>
      <c r="H142" s="13">
        <f>IF('m-file CAN Input'!H148="","",'m-file CAN Input'!H148)</f>
        <v>0</v>
      </c>
    </row>
    <row r="143" spans="1:8" s="166" customFormat="1" x14ac:dyDescent="0.3">
      <c r="A143" s="13">
        <v>142</v>
      </c>
      <c r="B143" s="13" t="str">
        <f>IF('m-file CAN Input'!C149="","//"&amp;'m-file CAN Input'!B150,'m-file CAN Input'!C149)</f>
        <v>//MAS_RearUSS</v>
      </c>
      <c r="C143" s="13" t="str">
        <f>IF('m-file CAN Input'!D149="","",'m-file CAN Input'!D149)</f>
        <v/>
      </c>
      <c r="D143" s="13" t="str">
        <f>IF('m-file CAN Input'!B149="","",'m-file CAN Input'!B149)</f>
        <v/>
      </c>
      <c r="E143" s="13" t="str">
        <f t="shared" si="3"/>
        <v/>
      </c>
      <c r="F143" s="1" t="str">
        <f>IF('m-file CAN Input'!F149="uint8","uint8",IF('m-file CAN Input'!F149="single","single",""))</f>
        <v/>
      </c>
      <c r="G143" s="13" t="str">
        <f>IF('m-file CAN Input'!L149="[]","-",(IF('m-file CAN Input'!L149="'-'","-",(IF('m-file CAN Input'!L149="","",'m-file CAN Input'!L149)))))</f>
        <v/>
      </c>
      <c r="H143" s="13" t="str">
        <f>IF('m-file CAN Input'!H149="","",'m-file CAN Input'!H149)</f>
        <v/>
      </c>
    </row>
    <row r="144" spans="1:8" s="166" customFormat="1" x14ac:dyDescent="0.3">
      <c r="A144" s="13">
        <v>143</v>
      </c>
      <c r="B144" s="13" t="str">
        <f>IF('m-file CAN Input'!C150="","//"&amp;'m-file CAN Input'!B151,'m-file CAN Input'!C150)</f>
        <v>ParkDistRear1</v>
      </c>
      <c r="C144" s="13" t="str">
        <f>IF('m-file CAN Input'!D150="","",'m-file CAN Input'!D150)</f>
        <v>MAS_Sensor11_Distance_Val</v>
      </c>
      <c r="D144" s="13" t="str">
        <f>IF('m-file CAN Input'!B150="","",'m-file CAN Input'!B150)</f>
        <v>MAS_RearUSS</v>
      </c>
      <c r="E144" s="13" t="str">
        <f t="shared" si="3"/>
        <v>RX</v>
      </c>
      <c r="F144" s="1" t="str">
        <f>IF('m-file CAN Input'!F150="uint8","uint8",IF('m-file CAN Input'!F150="single","single",""))</f>
        <v>uint8</v>
      </c>
      <c r="G144" s="13" t="str">
        <f>IF('m-file CAN Input'!L150="[]","-",(IF('m-file CAN Input'!L150="'-'","-",(IF('m-file CAN Input'!L150="","",'m-file CAN Input'!L150)))))</f>
        <v>cm</v>
      </c>
      <c r="H144" s="13">
        <f>IF('m-file CAN Input'!H150="","",'m-file CAN Input'!H150)</f>
        <v>0</v>
      </c>
    </row>
    <row r="145" spans="1:8" s="166" customFormat="1" x14ac:dyDescent="0.3">
      <c r="A145" s="13">
        <v>144</v>
      </c>
      <c r="B145" s="13" t="str">
        <f>IF('m-file CAN Input'!C151="","//"&amp;'m-file CAN Input'!B152,'m-file CAN Input'!C151)</f>
        <v>ParkDistRear2</v>
      </c>
      <c r="C145" s="13" t="str">
        <f>IF('m-file CAN Input'!D151="","",'m-file CAN Input'!D151)</f>
        <v>MAS_Sensor10_Distance_Val</v>
      </c>
      <c r="D145" s="13" t="str">
        <f>IF('m-file CAN Input'!B151="","",'m-file CAN Input'!B151)</f>
        <v>MAS_RearUSS</v>
      </c>
      <c r="E145" s="13" t="str">
        <f t="shared" si="3"/>
        <v>RX</v>
      </c>
      <c r="F145" s="1" t="str">
        <f>IF('m-file CAN Input'!F151="uint8","uint8",IF('m-file CAN Input'!F151="single","single",""))</f>
        <v>uint8</v>
      </c>
      <c r="G145" s="13" t="str">
        <f>IF('m-file CAN Input'!L151="[]","-",(IF('m-file CAN Input'!L151="'-'","-",(IF('m-file CAN Input'!L151="","",'m-file CAN Input'!L151)))))</f>
        <v>cm</v>
      </c>
      <c r="H145" s="13">
        <f>IF('m-file CAN Input'!H151="","",'m-file CAN Input'!H151)</f>
        <v>0</v>
      </c>
    </row>
    <row r="146" spans="1:8" s="166" customFormat="1" x14ac:dyDescent="0.3">
      <c r="A146" s="13">
        <v>145</v>
      </c>
      <c r="B146" s="13" t="str">
        <f>IF('m-file CAN Input'!C152="","//"&amp;'m-file CAN Input'!B153,'m-file CAN Input'!C152)</f>
        <v>ParkDistRear3</v>
      </c>
      <c r="C146" s="13" t="str">
        <f>IF('m-file CAN Input'!D152="","",'m-file CAN Input'!D152)</f>
        <v>MAS_Sensor9_Distance_Val</v>
      </c>
      <c r="D146" s="13" t="str">
        <f>IF('m-file CAN Input'!B152="","",'m-file CAN Input'!B152)</f>
        <v>MAS_RearUSS</v>
      </c>
      <c r="E146" s="13" t="str">
        <f t="shared" si="3"/>
        <v>RX</v>
      </c>
      <c r="F146" s="1" t="str">
        <f>IF('m-file CAN Input'!F152="uint8","uint8",IF('m-file CAN Input'!F152="single","single",""))</f>
        <v>uint8</v>
      </c>
      <c r="G146" s="13" t="str">
        <f>IF('m-file CAN Input'!L152="[]","-",(IF('m-file CAN Input'!L152="'-'","-",(IF('m-file CAN Input'!L152="","",'m-file CAN Input'!L152)))))</f>
        <v>cm</v>
      </c>
      <c r="H146" s="13">
        <f>IF('m-file CAN Input'!H152="","",'m-file CAN Input'!H152)</f>
        <v>0</v>
      </c>
    </row>
    <row r="147" spans="1:8" s="166" customFormat="1" x14ac:dyDescent="0.3">
      <c r="A147" s="13">
        <v>146</v>
      </c>
      <c r="B147" s="13" t="str">
        <f>IF('m-file CAN Input'!C153="","//"&amp;'m-file CAN Input'!B154,'m-file CAN Input'!C153)</f>
        <v>ParkDistRear4</v>
      </c>
      <c r="C147" s="13" t="str">
        <f>IF('m-file CAN Input'!D153="","",'m-file CAN Input'!D153)</f>
        <v>MAS_Sensor8_Distance_Val</v>
      </c>
      <c r="D147" s="13" t="str">
        <f>IF('m-file CAN Input'!B153="","",'m-file CAN Input'!B153)</f>
        <v>MAS_RearUSS</v>
      </c>
      <c r="E147" s="13" t="str">
        <f t="shared" si="3"/>
        <v>RX</v>
      </c>
      <c r="F147" s="1" t="str">
        <f>IF('m-file CAN Input'!F153="uint8","uint8",IF('m-file CAN Input'!F153="single","single",""))</f>
        <v>uint8</v>
      </c>
      <c r="G147" s="13" t="str">
        <f>IF('m-file CAN Input'!L153="[]","-",(IF('m-file CAN Input'!L153="'-'","-",(IF('m-file CAN Input'!L153="","",'m-file CAN Input'!L153)))))</f>
        <v>cm</v>
      </c>
      <c r="H147" s="13">
        <f>IF('m-file CAN Input'!H153="","",'m-file CAN Input'!H153)</f>
        <v>0</v>
      </c>
    </row>
    <row r="148" spans="1:8" s="166" customFormat="1" x14ac:dyDescent="0.3">
      <c r="A148" s="13">
        <v>147</v>
      </c>
      <c r="B148" s="13" t="str">
        <f>IF('m-file CAN Input'!C154="","//"&amp;'m-file CAN Input'!B155,'m-file CAN Input'!C154)</f>
        <v>//MAS_SideUSS</v>
      </c>
      <c r="C148" s="13" t="str">
        <f>IF('m-file CAN Input'!D154="","",'m-file CAN Input'!D154)</f>
        <v/>
      </c>
      <c r="D148" s="13" t="str">
        <f>IF('m-file CAN Input'!B154="","",'m-file CAN Input'!B154)</f>
        <v/>
      </c>
      <c r="E148" s="13" t="str">
        <f t="shared" si="3"/>
        <v/>
      </c>
      <c r="F148" s="1" t="str">
        <f>IF('m-file CAN Input'!F154="uint8","uint8",IF('m-file CAN Input'!F154="single","single",""))</f>
        <v/>
      </c>
      <c r="G148" s="13" t="str">
        <f>IF('m-file CAN Input'!L154="[]","-",(IF('m-file CAN Input'!L154="'-'","-",(IF('m-file CAN Input'!L154="","",'m-file CAN Input'!L154)))))</f>
        <v/>
      </c>
      <c r="H148" s="13" t="str">
        <f>IF('m-file CAN Input'!H154="","",'m-file CAN Input'!H154)</f>
        <v/>
      </c>
    </row>
    <row r="149" spans="1:8" s="166" customFormat="1" x14ac:dyDescent="0.3">
      <c r="A149" s="13">
        <v>148</v>
      </c>
      <c r="B149" s="13" t="str">
        <f>IF('m-file CAN Input'!C155="","//"&amp;'m-file CAN Input'!B156,'m-file CAN Input'!C155)</f>
        <v>ParkDistFrontLeftSide</v>
      </c>
      <c r="C149" s="13" t="str">
        <f>IF('m-file CAN Input'!D155="","",'m-file CAN Input'!D155)</f>
        <v>MAS_Sensor1_Distance_Val</v>
      </c>
      <c r="D149" s="13" t="str">
        <f>IF('m-file CAN Input'!B155="","",'m-file CAN Input'!B155)</f>
        <v>MAS_SideUSS</v>
      </c>
      <c r="E149" s="13" t="str">
        <f t="shared" si="3"/>
        <v>RX</v>
      </c>
      <c r="F149" s="1" t="str">
        <f>IF('m-file CAN Input'!F155="uint8","uint8",IF('m-file CAN Input'!F155="single","single",""))</f>
        <v>single</v>
      </c>
      <c r="G149" s="13" t="str">
        <f>IF('m-file CAN Input'!L155="[]","-",(IF('m-file CAN Input'!L155="'-'","-",(IF('m-file CAN Input'!L155="","",'m-file CAN Input'!L155)))))</f>
        <v>mm</v>
      </c>
      <c r="H149" s="13">
        <f>IF('m-file CAN Input'!H155="","",'m-file CAN Input'!H155)</f>
        <v>0</v>
      </c>
    </row>
    <row r="150" spans="1:8" s="166" customFormat="1" x14ac:dyDescent="0.3">
      <c r="A150" s="13">
        <v>149</v>
      </c>
      <c r="B150" s="13" t="str">
        <f>IF('m-file CAN Input'!C156="","//"&amp;'m-file CAN Input'!B157,'m-file CAN Input'!C156)</f>
        <v>ParkDistFrontRightSide</v>
      </c>
      <c r="C150" s="13" t="str">
        <f>IF('m-file CAN Input'!D156="","",'m-file CAN Input'!D156)</f>
        <v>MAS_Sensor6_Distance_Val</v>
      </c>
      <c r="D150" s="13" t="str">
        <f>IF('m-file CAN Input'!B156="","",'m-file CAN Input'!B156)</f>
        <v>MAS_SideUSS</v>
      </c>
      <c r="E150" s="13" t="str">
        <f t="shared" si="3"/>
        <v>RX</v>
      </c>
      <c r="F150" s="1" t="str">
        <f>IF('m-file CAN Input'!F156="uint8","uint8",IF('m-file CAN Input'!F156="single","single",""))</f>
        <v>single</v>
      </c>
      <c r="G150" s="13" t="str">
        <f>IF('m-file CAN Input'!L156="[]","-",(IF('m-file CAN Input'!L156="'-'","-",(IF('m-file CAN Input'!L156="","",'m-file CAN Input'!L156)))))</f>
        <v>mm</v>
      </c>
      <c r="H150" s="13">
        <f>IF('m-file CAN Input'!H156="","",'m-file CAN Input'!H156)</f>
        <v>0</v>
      </c>
    </row>
    <row r="151" spans="1:8" s="166" customFormat="1" x14ac:dyDescent="0.3">
      <c r="A151" s="13">
        <v>150</v>
      </c>
      <c r="B151" s="13" t="str">
        <f>IF('m-file CAN Input'!C157="","//"&amp;'m-file CAN Input'!B158,'m-file CAN Input'!C157)</f>
        <v>ParkDistRearLeftSide</v>
      </c>
      <c r="C151" s="13" t="str">
        <f>IF('m-file CAN Input'!D157="","",'m-file CAN Input'!D157)</f>
        <v>MAS_Sensor12_Distance_Val</v>
      </c>
      <c r="D151" s="13" t="str">
        <f>IF('m-file CAN Input'!B157="","",'m-file CAN Input'!B157)</f>
        <v>MAS_SideUSS</v>
      </c>
      <c r="E151" s="13" t="str">
        <f t="shared" si="3"/>
        <v>RX</v>
      </c>
      <c r="F151" s="1" t="str">
        <f>IF('m-file CAN Input'!F157="uint8","uint8",IF('m-file CAN Input'!F157="single","single",""))</f>
        <v>single</v>
      </c>
      <c r="G151" s="13" t="str">
        <f>IF('m-file CAN Input'!L157="[]","-",(IF('m-file CAN Input'!L157="'-'","-",(IF('m-file CAN Input'!L157="","",'m-file CAN Input'!L157)))))</f>
        <v>mm</v>
      </c>
      <c r="H151" s="13">
        <f>IF('m-file CAN Input'!H157="","",'m-file CAN Input'!H157)</f>
        <v>0</v>
      </c>
    </row>
    <row r="152" spans="1:8" s="166" customFormat="1" x14ac:dyDescent="0.3">
      <c r="A152" s="13">
        <v>151</v>
      </c>
      <c r="B152" s="13" t="str">
        <f>IF('m-file CAN Input'!C158="","//"&amp;'m-file CAN Input'!B159,'m-file CAN Input'!C158)</f>
        <v>ParkDistRearRightSide</v>
      </c>
      <c r="C152" s="13" t="str">
        <f>IF('m-file CAN Input'!D158="","",'m-file CAN Input'!D158)</f>
        <v>MAS_Sensor7_Distance_Val</v>
      </c>
      <c r="D152" s="13" t="str">
        <f>IF('m-file CAN Input'!B158="","",'m-file CAN Input'!B158)</f>
        <v>MAS_SideUSS</v>
      </c>
      <c r="E152" s="13" t="str">
        <f t="shared" si="3"/>
        <v>RX</v>
      </c>
      <c r="F152" s="1" t="str">
        <f>IF('m-file CAN Input'!F158="uint8","uint8",IF('m-file CAN Input'!F158="single","single",""))</f>
        <v>single</v>
      </c>
      <c r="G152" s="13" t="str">
        <f>IF('m-file CAN Input'!L158="[]","-",(IF('m-file CAN Input'!L158="'-'","-",(IF('m-file CAN Input'!L158="","",'m-file CAN Input'!L158)))))</f>
        <v>mm</v>
      </c>
      <c r="H152" s="13">
        <f>IF('m-file CAN Input'!H158="","",'m-file CAN Input'!H158)</f>
        <v>0</v>
      </c>
    </row>
    <row r="153" spans="1:8" s="166" customFormat="1" x14ac:dyDescent="0.3">
      <c r="A153" s="13">
        <v>152</v>
      </c>
      <c r="B153" s="13" t="str">
        <f>IF('m-file CAN Input'!C159="","//"&amp;'m-file CAN Input'!B160,'m-file CAN Input'!C159)</f>
        <v>//HLL_STATE</v>
      </c>
      <c r="C153" s="13" t="str">
        <f>IF('m-file CAN Input'!D159="","",'m-file CAN Input'!D159)</f>
        <v/>
      </c>
      <c r="D153" s="13" t="str">
        <f>IF('m-file CAN Input'!B159="","",'m-file CAN Input'!B159)</f>
        <v/>
      </c>
      <c r="E153" s="13" t="str">
        <f t="shared" si="3"/>
        <v/>
      </c>
      <c r="F153" s="1" t="str">
        <f>IF('m-file CAN Input'!F159="uint8","uint8",IF('m-file CAN Input'!F159="single","single",""))</f>
        <v/>
      </c>
      <c r="G153" s="13" t="str">
        <f>IF('m-file CAN Input'!L159="[]","-",(IF('m-file CAN Input'!L159="'-'","-",(IF('m-file CAN Input'!L159="","",'m-file CAN Input'!L159)))))</f>
        <v/>
      </c>
      <c r="H153" s="13" t="str">
        <f>IF('m-file CAN Input'!H159="","",'m-file CAN Input'!H159)</f>
        <v/>
      </c>
    </row>
    <row r="154" spans="1:8" s="166" customFormat="1" x14ac:dyDescent="0.3">
      <c r="A154" s="13">
        <v>153</v>
      </c>
      <c r="B154" s="13" t="str">
        <f>IF('m-file CAN Input'!C160="","//"&amp;'m-file CAN Input'!B161,'m-file CAN Input'!C160)</f>
        <v>CorrectorActValLeft</v>
      </c>
      <c r="C154" s="13" t="str">
        <f>IF('m-file CAN Input'!D160="","",'m-file CAN Input'!D160)</f>
        <v>HLL_CorrectorActual_Val</v>
      </c>
      <c r="D154" s="13" t="str">
        <f>IF('m-file CAN Input'!B160="","",'m-file CAN Input'!B160)</f>
        <v>HLL_STATE</v>
      </c>
      <c r="E154" s="13" t="str">
        <f t="shared" si="3"/>
        <v>RX</v>
      </c>
      <c r="F154" s="1" t="str">
        <f>IF('m-file CAN Input'!F160="uint8","uint8",IF('m-file CAN Input'!F160="single","single",""))</f>
        <v>uint8</v>
      </c>
      <c r="G154" s="13" t="str">
        <f>IF('m-file CAN Input'!L160="[]","-",(IF('m-file CAN Input'!L160="'-'","-",(IF('m-file CAN Input'!L160="","",'m-file CAN Input'!L160)))))</f>
        <v>-</v>
      </c>
      <c r="H154" s="13">
        <f>IF('m-file CAN Input'!H160="","",'m-file CAN Input'!H160)</f>
        <v>0</v>
      </c>
    </row>
    <row r="155" spans="1:8" s="166" customFormat="1" x14ac:dyDescent="0.3">
      <c r="A155" s="13">
        <v>154</v>
      </c>
      <c r="B155" s="13" t="str">
        <f>IF('m-file CAN Input'!C161="","//"&amp;'m-file CAN Input'!B162,'m-file CAN Input'!C161)</f>
        <v>//HLR_STATE</v>
      </c>
      <c r="C155" s="13" t="str">
        <f>IF('m-file CAN Input'!D161="","",'m-file CAN Input'!D161)</f>
        <v/>
      </c>
      <c r="D155" s="13" t="str">
        <f>IF('m-file CAN Input'!B161="","",'m-file CAN Input'!B161)</f>
        <v/>
      </c>
      <c r="E155" s="13" t="str">
        <f t="shared" si="3"/>
        <v/>
      </c>
      <c r="F155" s="1" t="str">
        <f>IF('m-file CAN Input'!F161="uint8","uint8",IF('m-file CAN Input'!F161="single","single",""))</f>
        <v/>
      </c>
      <c r="G155" s="13" t="str">
        <f>IF('m-file CAN Input'!L161="[]","-",(IF('m-file CAN Input'!L161="'-'","-",(IF('m-file CAN Input'!L161="","",'m-file CAN Input'!L161)))))</f>
        <v/>
      </c>
      <c r="H155" s="13" t="str">
        <f>IF('m-file CAN Input'!H161="","",'m-file CAN Input'!H161)</f>
        <v/>
      </c>
    </row>
    <row r="156" spans="1:8" s="166" customFormat="1" x14ac:dyDescent="0.3">
      <c r="A156" s="13">
        <v>155</v>
      </c>
      <c r="B156" s="13" t="str">
        <f>IF('m-file CAN Input'!C162="","//"&amp;'m-file CAN Input'!B163,'m-file CAN Input'!C162)</f>
        <v>CorrectorActValRight</v>
      </c>
      <c r="C156" s="13" t="str">
        <f>IF('m-file CAN Input'!D162="","",'m-file CAN Input'!D162)</f>
        <v>HLR_CorrectorActual_Val</v>
      </c>
      <c r="D156" s="13" t="str">
        <f>IF('m-file CAN Input'!B162="","",'m-file CAN Input'!B162)</f>
        <v>HLR_STATE</v>
      </c>
      <c r="E156" s="13" t="str">
        <f t="shared" si="3"/>
        <v>RX</v>
      </c>
      <c r="F156" s="1" t="str">
        <f>IF('m-file CAN Input'!F162="uint8","uint8",IF('m-file CAN Input'!F162="single","single",""))</f>
        <v>uint8</v>
      </c>
      <c r="G156" s="13" t="str">
        <f>IF('m-file CAN Input'!L162="[]","-",(IF('m-file CAN Input'!L162="'-'","-",(IF('m-file CAN Input'!L162="","",'m-file CAN Input'!L162)))))</f>
        <v>-</v>
      </c>
      <c r="H156" s="13">
        <f>IF('m-file CAN Input'!H162="","",'m-file CAN Input'!H162)</f>
        <v>0</v>
      </c>
    </row>
    <row r="157" spans="1:8" s="166" customFormat="1" x14ac:dyDescent="0.3">
      <c r="A157" s="13">
        <v>156</v>
      </c>
      <c r="B157" s="13" t="str">
        <f>IF('m-file CAN Input'!C163="","//"&amp;'m-file CAN Input'!B164,'m-file CAN Input'!C163)</f>
        <v>//SAS_Standard</v>
      </c>
      <c r="C157" s="13" t="str">
        <f>IF('m-file CAN Input'!D163="","",'m-file CAN Input'!D163)</f>
        <v/>
      </c>
      <c r="D157" s="13" t="str">
        <f>IF('m-file CAN Input'!B163="","",'m-file CAN Input'!B163)</f>
        <v/>
      </c>
      <c r="E157" s="13" t="str">
        <f t="shared" si="3"/>
        <v/>
      </c>
      <c r="F157" s="1" t="str">
        <f>IF('m-file CAN Input'!F163="uint8","uint8",IF('m-file CAN Input'!F163="single","single",""))</f>
        <v/>
      </c>
      <c r="G157" s="13" t="str">
        <f>IF('m-file CAN Input'!L163="[]","-",(IF('m-file CAN Input'!L163="'-'","-",(IF('m-file CAN Input'!L163="","",'m-file CAN Input'!L163)))))</f>
        <v/>
      </c>
      <c r="H157" s="13" t="str">
        <f>IF('m-file CAN Input'!H163="","",'m-file CAN Input'!H163)</f>
        <v/>
      </c>
    </row>
    <row r="158" spans="1:8" s="166" customFormat="1" x14ac:dyDescent="0.3">
      <c r="A158" s="13">
        <v>157</v>
      </c>
      <c r="B158" s="13" t="str">
        <f>IF('m-file CAN Input'!C164="","//"&amp;'m-file CAN Input'!B165,'m-file CAN Input'!C164)</f>
        <v>SasAng</v>
      </c>
      <c r="C158" s="13" t="str">
        <f>IF('m-file CAN Input'!D164="","",'m-file CAN Input'!D164)</f>
        <v>SAS_Angle</v>
      </c>
      <c r="D158" s="13" t="str">
        <f>IF('m-file CAN Input'!B164="","",'m-file CAN Input'!B164)</f>
        <v>SAS_Standard</v>
      </c>
      <c r="E158" s="13" t="str">
        <f t="shared" si="3"/>
        <v>RX</v>
      </c>
      <c r="F158" s="1" t="str">
        <f>IF('m-file CAN Input'!F164="uint8","uint8",IF('m-file CAN Input'!F164="single","single",""))</f>
        <v>single</v>
      </c>
      <c r="G158" s="13" t="str">
        <f>IF('m-file CAN Input'!L164="[]","-",(IF('m-file CAN Input'!L164="'-'","-",(IF('m-file CAN Input'!L164="","",'m-file CAN Input'!L164)))))</f>
        <v>°</v>
      </c>
      <c r="H158" s="13">
        <f>IF('m-file CAN Input'!H164="","",'m-file CAN Input'!H164)</f>
        <v>0</v>
      </c>
    </row>
    <row r="159" spans="1:8" s="166" customFormat="1" x14ac:dyDescent="0.3">
      <c r="A159" s="13">
        <v>158</v>
      </c>
      <c r="B159" s="13" t="str">
        <f>IF('m-file CAN Input'!C165="","//"&amp;'m-file CAN Input'!B166,'m-file CAN Input'!C165)</f>
        <v>SasSpd</v>
      </c>
      <c r="C159" s="13" t="str">
        <f>IF('m-file CAN Input'!D165="","",'m-file CAN Input'!D165)</f>
        <v>SAS_Speed</v>
      </c>
      <c r="D159" s="13" t="str">
        <f>IF('m-file CAN Input'!B165="","",'m-file CAN Input'!B165)</f>
        <v>SAS_Standard</v>
      </c>
      <c r="E159" s="13" t="str">
        <f t="shared" si="3"/>
        <v>RX</v>
      </c>
      <c r="F159" s="1" t="str">
        <f>IF('m-file CAN Input'!F165="uint8","uint8",IF('m-file CAN Input'!F165="single","single",""))</f>
        <v>single</v>
      </c>
      <c r="G159" s="13" t="str">
        <f>IF('m-file CAN Input'!L165="[]","-",(IF('m-file CAN Input'!L165="'-'","-",(IF('m-file CAN Input'!L165="","",'m-file CAN Input'!L165)))))</f>
        <v>°/sec</v>
      </c>
      <c r="H159" s="13">
        <f>IF('m-file CAN Input'!H165="","",'m-file CAN Input'!H165)</f>
        <v>0</v>
      </c>
    </row>
    <row r="160" spans="1:8" s="166" customFormat="1" x14ac:dyDescent="0.3">
      <c r="A160" s="13">
        <v>159</v>
      </c>
      <c r="B160" s="13" t="str">
        <f>IF('m-file CAN Input'!C166="","//"&amp;'m-file CAN Input'!B167,'m-file CAN Input'!C166)</f>
        <v>SasCalSt</v>
      </c>
      <c r="C160" s="13" t="str">
        <f>IF('m-file CAN Input'!D166="","",'m-file CAN Input'!D166)</f>
        <v>SAS_CAL_Stat</v>
      </c>
      <c r="D160" s="13" t="str">
        <f>IF('m-file CAN Input'!B166="","",'m-file CAN Input'!B166)</f>
        <v>SAS_Standard</v>
      </c>
      <c r="E160" s="13" t="str">
        <f t="shared" si="3"/>
        <v>RX</v>
      </c>
      <c r="F160" s="1" t="str">
        <f>IF('m-file CAN Input'!F166="uint8","uint8",IF('m-file CAN Input'!F166="single","single",""))</f>
        <v>uint8</v>
      </c>
      <c r="G160" s="13" t="str">
        <f>IF('m-file CAN Input'!L166="[]","-",(IF('m-file CAN Input'!L166="'-'","-",(IF('m-file CAN Input'!L166="","",'m-file CAN Input'!L166)))))</f>
        <v>-</v>
      </c>
      <c r="H160" s="13">
        <f>IF('m-file CAN Input'!H166="","",'m-file CAN Input'!H166)</f>
        <v>1</v>
      </c>
    </row>
    <row r="161" spans="1:8" s="166" customFormat="1" x14ac:dyDescent="0.3">
      <c r="A161" s="13">
        <v>160</v>
      </c>
      <c r="B161" s="13" t="str">
        <f>IF('m-file CAN Input'!C167="","//"&amp;'m-file CAN Input'!B168,'m-file CAN Input'!C167)</f>
        <v>SasOKSt</v>
      </c>
      <c r="C161" s="13" t="str">
        <f>IF('m-file CAN Input'!D167="","",'m-file CAN Input'!D167)</f>
        <v>SAS_OK_Stat</v>
      </c>
      <c r="D161" s="13" t="str">
        <f>IF('m-file CAN Input'!B167="","",'m-file CAN Input'!B167)</f>
        <v>SAS_Standard</v>
      </c>
      <c r="E161" s="13" t="str">
        <f t="shared" si="3"/>
        <v>RX</v>
      </c>
      <c r="F161" s="1" t="str">
        <f>IF('m-file CAN Input'!F167="uint8","uint8",IF('m-file CAN Input'!F167="single","single",""))</f>
        <v>uint8</v>
      </c>
      <c r="G161" s="13" t="str">
        <f>IF('m-file CAN Input'!L167="[]","-",(IF('m-file CAN Input'!L167="'-'","-",(IF('m-file CAN Input'!L167="","",'m-file CAN Input'!L167)))))</f>
        <v>-</v>
      </c>
      <c r="H161" s="13">
        <f>IF('m-file CAN Input'!H167="","",'m-file CAN Input'!H167)</f>
        <v>0</v>
      </c>
    </row>
    <row r="162" spans="1:8" s="166" customFormat="1" x14ac:dyDescent="0.3">
      <c r="A162" s="13">
        <v>161</v>
      </c>
      <c r="B162" s="13" t="e">
        <f>IF('m-file CAN Input'!C168="","//"&amp;'m-file CAN Input'!#REF!,'m-file CAN Input'!C168)</f>
        <v>#REF!</v>
      </c>
      <c r="C162" s="13" t="str">
        <f>IF('m-file CAN Input'!D168="","",'m-file CAN Input'!D168)</f>
        <v/>
      </c>
      <c r="D162" s="13" t="str">
        <f>IF('m-file CAN Input'!B168="","",'m-file CAN Input'!B168)</f>
        <v/>
      </c>
      <c r="E162" s="13" t="str">
        <f t="shared" si="3"/>
        <v/>
      </c>
      <c r="F162" s="1" t="str">
        <f>IF('m-file CAN Input'!F168="uint8","uint8",IF('m-file CAN Input'!F168="single","single",""))</f>
        <v/>
      </c>
      <c r="G162" s="13" t="str">
        <f>IF('m-file CAN Input'!L168="[]","-",(IF('m-file CAN Input'!L168="'-'","-",(IF('m-file CAN Input'!L168="","",'m-file CAN Input'!L168)))))</f>
        <v/>
      </c>
      <c r="H162" s="13" t="str">
        <f>IF('m-file CAN Input'!H168="","",'m-file CAN Input'!H168)</f>
        <v/>
      </c>
    </row>
    <row r="163" spans="1:8" s="166" customFormat="1" x14ac:dyDescent="0.3">
      <c r="A163" s="13">
        <v>162</v>
      </c>
      <c r="B163" s="13" t="e">
        <f>IF('m-file CAN Input'!#REF!="","//"&amp;'m-file CAN Input'!#REF!,'m-file CAN Input'!#REF!)</f>
        <v>#REF!</v>
      </c>
      <c r="C163" s="13" t="e">
        <f>IF('m-file CAN Input'!#REF!="","",'m-file CAN Input'!#REF!)</f>
        <v>#REF!</v>
      </c>
      <c r="D163" s="13" t="e">
        <f>IF('m-file CAN Input'!#REF!="","",'m-file CAN Input'!#REF!)</f>
        <v>#REF!</v>
      </c>
      <c r="E163" s="13" t="e">
        <f t="shared" si="3"/>
        <v>#REF!</v>
      </c>
      <c r="F163" s="1" t="e">
        <f>IF('m-file CAN Input'!#REF!="uint8","uint8",IF('m-file CAN Input'!#REF!="single","single",""))</f>
        <v>#REF!</v>
      </c>
      <c r="G163" s="13" t="e">
        <f>IF('m-file CAN Input'!#REF!="[]","-",(IF('m-file CAN Input'!#REF!="'-'","-",(IF('m-file CAN Input'!#REF!="","",'m-file CAN Input'!#REF!)))))</f>
        <v>#REF!</v>
      </c>
      <c r="H163" s="13" t="e">
        <f>IF('m-file CAN Input'!#REF!="","",'m-file CAN Input'!#REF!)</f>
        <v>#REF!</v>
      </c>
    </row>
    <row r="164" spans="1:8" s="166" customFormat="1" x14ac:dyDescent="0.3">
      <c r="A164" s="13">
        <v>163</v>
      </c>
      <c r="B164" s="13" t="e">
        <f>IF('m-file CAN Input'!#REF!="","//"&amp;'m-file CAN Input'!#REF!,'m-file CAN Input'!#REF!)</f>
        <v>#REF!</v>
      </c>
      <c r="C164" s="13" t="e">
        <f>IF('m-file CAN Input'!#REF!="","",'m-file CAN Input'!#REF!)</f>
        <v>#REF!</v>
      </c>
      <c r="D164" s="13" t="e">
        <f>IF('m-file CAN Input'!#REF!="","",'m-file CAN Input'!#REF!)</f>
        <v>#REF!</v>
      </c>
      <c r="E164" s="13" t="e">
        <f t="shared" si="3"/>
        <v>#REF!</v>
      </c>
      <c r="F164" s="1" t="e">
        <f>IF('m-file CAN Input'!#REF!="uint8","uint8",IF('m-file CAN Input'!#REF!="single","single",""))</f>
        <v>#REF!</v>
      </c>
      <c r="G164" s="13" t="e">
        <f>IF('m-file CAN Input'!#REF!="[]","-",(IF('m-file CAN Input'!#REF!="'-'","-",(IF('m-file CAN Input'!#REF!="","",'m-file CAN Input'!#REF!)))))</f>
        <v>#REF!</v>
      </c>
      <c r="H164" s="13" t="e">
        <f>IF('m-file CAN Input'!#REF!="","",'m-file CAN Input'!#REF!)</f>
        <v>#REF!</v>
      </c>
    </row>
    <row r="165" spans="1:8" s="166" customFormat="1" x14ac:dyDescent="0.3">
      <c r="A165" s="13">
        <v>164</v>
      </c>
      <c r="B165" s="13" t="e">
        <f>IF('m-file CAN Input'!#REF!="","//"&amp;'m-file CAN Input'!#REF!,'m-file CAN Input'!#REF!)</f>
        <v>#REF!</v>
      </c>
      <c r="C165" s="13" t="e">
        <f>IF('m-file CAN Input'!#REF!="","",'m-file CAN Input'!#REF!)</f>
        <v>#REF!</v>
      </c>
      <c r="D165" s="13" t="e">
        <f>IF('m-file CAN Input'!#REF!="","",'m-file CAN Input'!#REF!)</f>
        <v>#REF!</v>
      </c>
      <c r="E165" s="13" t="e">
        <f t="shared" si="3"/>
        <v>#REF!</v>
      </c>
      <c r="F165" s="1" t="e">
        <f>IF('m-file CAN Input'!#REF!="uint8","uint8",IF('m-file CAN Input'!#REF!="single","single",""))</f>
        <v>#REF!</v>
      </c>
      <c r="G165" s="13" t="e">
        <f>IF('m-file CAN Input'!#REF!="[]","-",(IF('m-file CAN Input'!#REF!="'-'","-",(IF('m-file CAN Input'!#REF!="","",'m-file CAN Input'!#REF!)))))</f>
        <v>#REF!</v>
      </c>
      <c r="H165" s="13" t="e">
        <f>IF('m-file CAN Input'!#REF!="","",'m-file CAN Input'!#REF!)</f>
        <v>#REF!</v>
      </c>
    </row>
    <row r="166" spans="1:8" s="166" customFormat="1" x14ac:dyDescent="0.3">
      <c r="A166" s="13">
        <v>165</v>
      </c>
      <c r="B166" s="13" t="e">
        <f>IF('m-file CAN Input'!#REF!="","//"&amp;'m-file CAN Input'!#REF!,'m-file CAN Input'!#REF!)</f>
        <v>#REF!</v>
      </c>
      <c r="C166" s="13" t="e">
        <f>IF('m-file CAN Input'!#REF!="","",'m-file CAN Input'!#REF!)</f>
        <v>#REF!</v>
      </c>
      <c r="D166" s="13" t="e">
        <f>IF('m-file CAN Input'!#REF!="","",'m-file CAN Input'!#REF!)</f>
        <v>#REF!</v>
      </c>
      <c r="E166" s="13" t="e">
        <f t="shared" si="3"/>
        <v>#REF!</v>
      </c>
      <c r="F166" s="1" t="e">
        <f>IF('m-file CAN Input'!#REF!="uint8","uint8",IF('m-file CAN Input'!#REF!="single","single",""))</f>
        <v>#REF!</v>
      </c>
      <c r="G166" s="13" t="e">
        <f>IF('m-file CAN Input'!#REF!="[]","-",(IF('m-file CAN Input'!#REF!="'-'","-",(IF('m-file CAN Input'!#REF!="","",'m-file CAN Input'!#REF!)))))</f>
        <v>#REF!</v>
      </c>
      <c r="H166" s="13" t="e">
        <f>IF('m-file CAN Input'!#REF!="","",'m-file CAN Input'!#REF!)</f>
        <v>#REF!</v>
      </c>
    </row>
    <row r="167" spans="1:8" s="166" customFormat="1" x14ac:dyDescent="0.3">
      <c r="A167" s="13">
        <v>166</v>
      </c>
      <c r="B167" s="13" t="e">
        <f>IF('m-file CAN Input'!#REF!="","//"&amp;'m-file CAN Input'!#REF!,'m-file CAN Input'!#REF!)</f>
        <v>#REF!</v>
      </c>
      <c r="C167" s="13" t="e">
        <f>IF('m-file CAN Input'!#REF!="","",'m-file CAN Input'!#REF!)</f>
        <v>#REF!</v>
      </c>
      <c r="D167" s="13" t="e">
        <f>IF('m-file CAN Input'!#REF!="","",'m-file CAN Input'!#REF!)</f>
        <v>#REF!</v>
      </c>
      <c r="E167" s="13" t="e">
        <f t="shared" si="3"/>
        <v>#REF!</v>
      </c>
      <c r="F167" s="1" t="e">
        <f>IF('m-file CAN Input'!#REF!="uint8","uint8",IF('m-file CAN Input'!#REF!="single","single",""))</f>
        <v>#REF!</v>
      </c>
      <c r="G167" s="13" t="e">
        <f>IF('m-file CAN Input'!#REF!="[]","-",(IF('m-file CAN Input'!#REF!="'-'","-",(IF('m-file CAN Input'!#REF!="","",'m-file CAN Input'!#REF!)))))</f>
        <v>#REF!</v>
      </c>
      <c r="H167" s="13" t="e">
        <f>IF('m-file CAN Input'!#REF!="","",'m-file CAN Input'!#REF!)</f>
        <v>#REF!</v>
      </c>
    </row>
    <row r="168" spans="1:8" s="166" customFormat="1" x14ac:dyDescent="0.3">
      <c r="A168" s="13">
        <v>167</v>
      </c>
      <c r="B168" s="13" t="e">
        <f>IF('m-file CAN Input'!#REF!="","//"&amp;'m-file CAN Input'!#REF!,'m-file CAN Input'!#REF!)</f>
        <v>#REF!</v>
      </c>
      <c r="C168" s="13" t="e">
        <f>IF('m-file CAN Input'!#REF!="","",'m-file CAN Input'!#REF!)</f>
        <v>#REF!</v>
      </c>
      <c r="D168" s="13" t="e">
        <f>IF('m-file CAN Input'!#REF!="","",'m-file CAN Input'!#REF!)</f>
        <v>#REF!</v>
      </c>
      <c r="E168" s="13" t="e">
        <f t="shared" si="3"/>
        <v>#REF!</v>
      </c>
      <c r="F168" s="1" t="e">
        <f>IF('m-file CAN Input'!#REF!="uint8","uint8",IF('m-file CAN Input'!#REF!="single","single",""))</f>
        <v>#REF!</v>
      </c>
      <c r="G168" s="13" t="e">
        <f>IF('m-file CAN Input'!#REF!="[]","-",(IF('m-file CAN Input'!#REF!="'-'","-",(IF('m-file CAN Input'!#REF!="","",'m-file CAN Input'!#REF!)))))</f>
        <v>#REF!</v>
      </c>
      <c r="H168" s="13" t="e">
        <f>IF('m-file CAN Input'!#REF!="","",'m-file CAN Input'!#REF!)</f>
        <v>#REF!</v>
      </c>
    </row>
    <row r="169" spans="1:8" s="166" customFormat="1" x14ac:dyDescent="0.3">
      <c r="A169" s="13">
        <v>168</v>
      </c>
      <c r="B169" s="13" t="e">
        <f>IF('m-file CAN Input'!#REF!="","//"&amp;'m-file CAN Input'!#REF!,'m-file CAN Input'!#REF!)</f>
        <v>#REF!</v>
      </c>
      <c r="C169" s="13" t="e">
        <f>IF('m-file CAN Input'!#REF!="","",'m-file CAN Input'!#REF!)</f>
        <v>#REF!</v>
      </c>
      <c r="D169" s="13" t="e">
        <f>IF('m-file CAN Input'!#REF!="","",'m-file CAN Input'!#REF!)</f>
        <v>#REF!</v>
      </c>
      <c r="E169" s="13" t="e">
        <f t="shared" si="3"/>
        <v>#REF!</v>
      </c>
      <c r="F169" s="1" t="e">
        <f>IF('m-file CAN Input'!#REF!="uint8","uint8",IF('m-file CAN Input'!#REF!="single","single",""))</f>
        <v>#REF!</v>
      </c>
      <c r="G169" s="13" t="e">
        <f>IF('m-file CAN Input'!#REF!="[]","-",(IF('m-file CAN Input'!#REF!="'-'","-",(IF('m-file CAN Input'!#REF!="","",'m-file CAN Input'!#REF!)))))</f>
        <v>#REF!</v>
      </c>
      <c r="H169" s="13" t="e">
        <f>IF('m-file CAN Input'!#REF!="","",'m-file CAN Input'!#REF!)</f>
        <v>#REF!</v>
      </c>
    </row>
    <row r="170" spans="1:8" s="166" customFormat="1" x14ac:dyDescent="0.3">
      <c r="A170" s="13">
        <v>169</v>
      </c>
      <c r="B170" s="13" t="e">
        <f>IF('m-file CAN Input'!#REF!="","//"&amp;'m-file CAN Input'!#REF!,'m-file CAN Input'!#REF!)</f>
        <v>#REF!</v>
      </c>
      <c r="C170" s="13" t="e">
        <f>IF('m-file CAN Input'!#REF!="","",'m-file CAN Input'!#REF!)</f>
        <v>#REF!</v>
      </c>
      <c r="D170" s="13" t="e">
        <f>IF('m-file CAN Input'!#REF!="","",'m-file CAN Input'!#REF!)</f>
        <v>#REF!</v>
      </c>
      <c r="E170" s="13" t="e">
        <f t="shared" si="3"/>
        <v>#REF!</v>
      </c>
      <c r="F170" s="1" t="e">
        <f>IF('m-file CAN Input'!#REF!="uint8","uint8",IF('m-file CAN Input'!#REF!="single","single",""))</f>
        <v>#REF!</v>
      </c>
      <c r="G170" s="13" t="e">
        <f>IF('m-file CAN Input'!#REF!="[]","-",(IF('m-file CAN Input'!#REF!="'-'","-",(IF('m-file CAN Input'!#REF!="","",'m-file CAN Input'!#REF!)))))</f>
        <v>#REF!</v>
      </c>
      <c r="H170" s="13" t="e">
        <f>IF('m-file CAN Input'!#REF!="","",'m-file CAN Input'!#REF!)</f>
        <v>#REF!</v>
      </c>
    </row>
    <row r="171" spans="1:8" s="166" customFormat="1" x14ac:dyDescent="0.3">
      <c r="A171" s="13">
        <v>170</v>
      </c>
      <c r="B171" s="13" t="e">
        <f>IF('m-file CAN Input'!#REF!="","//"&amp;'m-file CAN Input'!#REF!,'m-file CAN Input'!#REF!)</f>
        <v>#REF!</v>
      </c>
      <c r="C171" s="13" t="e">
        <f>IF('m-file CAN Input'!#REF!="","",'m-file CAN Input'!#REF!)</f>
        <v>#REF!</v>
      </c>
      <c r="D171" s="13" t="e">
        <f>IF('m-file CAN Input'!#REF!="","",'m-file CAN Input'!#REF!)</f>
        <v>#REF!</v>
      </c>
      <c r="E171" s="13" t="e">
        <f t="shared" si="3"/>
        <v>#REF!</v>
      </c>
      <c r="F171" s="1" t="e">
        <f>IF('m-file CAN Input'!#REF!="uint8","uint8",IF('m-file CAN Input'!#REF!="single","single",""))</f>
        <v>#REF!</v>
      </c>
      <c r="G171" s="13" t="e">
        <f>IF('m-file CAN Input'!#REF!="[]","-",(IF('m-file CAN Input'!#REF!="'-'","-",(IF('m-file CAN Input'!#REF!="","",'m-file CAN Input'!#REF!)))))</f>
        <v>#REF!</v>
      </c>
      <c r="H171" s="13" t="e">
        <f>IF('m-file CAN Input'!#REF!="","",'m-file CAN Input'!#REF!)</f>
        <v>#REF!</v>
      </c>
    </row>
    <row r="172" spans="1:8" s="166" customFormat="1" x14ac:dyDescent="0.3">
      <c r="A172" s="13">
        <v>171</v>
      </c>
      <c r="B172" s="13" t="e">
        <f>IF('m-file CAN Input'!#REF!="","//"&amp;'m-file CAN Input'!#REF!,'m-file CAN Input'!#REF!)</f>
        <v>#REF!</v>
      </c>
      <c r="C172" s="13" t="e">
        <f>IF('m-file CAN Input'!#REF!="","",'m-file CAN Input'!#REF!)</f>
        <v>#REF!</v>
      </c>
      <c r="D172" s="13" t="e">
        <f>IF('m-file CAN Input'!#REF!="","",'m-file CAN Input'!#REF!)</f>
        <v>#REF!</v>
      </c>
      <c r="E172" s="13" t="e">
        <f t="shared" si="3"/>
        <v>#REF!</v>
      </c>
      <c r="F172" s="1" t="e">
        <f>IF('m-file CAN Input'!#REF!="uint8","uint8",IF('m-file CAN Input'!#REF!="single","single",""))</f>
        <v>#REF!</v>
      </c>
      <c r="G172" s="13" t="e">
        <f>IF('m-file CAN Input'!#REF!="[]","-",(IF('m-file CAN Input'!#REF!="'-'","-",(IF('m-file CAN Input'!#REF!="","",'m-file CAN Input'!#REF!)))))</f>
        <v>#REF!</v>
      </c>
      <c r="H172" s="13" t="e">
        <f>IF('m-file CAN Input'!#REF!="","",'m-file CAN Input'!#REF!)</f>
        <v>#REF!</v>
      </c>
    </row>
    <row r="173" spans="1:8" s="166" customFormat="1" x14ac:dyDescent="0.3">
      <c r="A173" s="13">
        <v>172</v>
      </c>
      <c r="B173" s="13" t="e">
        <f>IF('m-file CAN Input'!#REF!="","//"&amp;'m-file CAN Input'!#REF!,'m-file CAN Input'!#REF!)</f>
        <v>#REF!</v>
      </c>
      <c r="C173" s="13" t="e">
        <f>IF('m-file CAN Input'!#REF!="","",'m-file CAN Input'!#REF!)</f>
        <v>#REF!</v>
      </c>
      <c r="D173" s="13" t="e">
        <f>IF('m-file CAN Input'!#REF!="","",'m-file CAN Input'!#REF!)</f>
        <v>#REF!</v>
      </c>
      <c r="E173" s="13" t="e">
        <f t="shared" si="3"/>
        <v>#REF!</v>
      </c>
      <c r="F173" s="1" t="e">
        <f>IF('m-file CAN Input'!#REF!="uint8","uint8",IF('m-file CAN Input'!#REF!="single","single",""))</f>
        <v>#REF!</v>
      </c>
      <c r="G173" s="13" t="e">
        <f>IF('m-file CAN Input'!#REF!="[]","-",(IF('m-file CAN Input'!#REF!="'-'","-",(IF('m-file CAN Input'!#REF!="","",'m-file CAN Input'!#REF!)))))</f>
        <v>#REF!</v>
      </c>
      <c r="H173" s="13" t="e">
        <f>IF('m-file CAN Input'!#REF!="","",'m-file CAN Input'!#REF!)</f>
        <v>#REF!</v>
      </c>
    </row>
    <row r="174" spans="1:8" s="166" customFormat="1" x14ac:dyDescent="0.3">
      <c r="A174" s="13">
        <v>173</v>
      </c>
      <c r="B174" s="13" t="e">
        <f>IF('m-file CAN Input'!#REF!="","//"&amp;'m-file CAN Input'!#REF!,'m-file CAN Input'!#REF!)</f>
        <v>#REF!</v>
      </c>
      <c r="C174" s="13" t="e">
        <f>IF('m-file CAN Input'!#REF!="","",'m-file CAN Input'!#REF!)</f>
        <v>#REF!</v>
      </c>
      <c r="D174" s="13" t="e">
        <f>IF('m-file CAN Input'!#REF!="","",'m-file CAN Input'!#REF!)</f>
        <v>#REF!</v>
      </c>
      <c r="E174" s="13" t="e">
        <f t="shared" si="3"/>
        <v>#REF!</v>
      </c>
      <c r="F174" s="1" t="e">
        <f>IF('m-file CAN Input'!#REF!="uint8","uint8",IF('m-file CAN Input'!#REF!="single","single",""))</f>
        <v>#REF!</v>
      </c>
      <c r="G174" s="13" t="e">
        <f>IF('m-file CAN Input'!#REF!="[]","-",(IF('m-file CAN Input'!#REF!="'-'","-",(IF('m-file CAN Input'!#REF!="","",'m-file CAN Input'!#REF!)))))</f>
        <v>#REF!</v>
      </c>
      <c r="H174" s="13" t="e">
        <f>IF('m-file CAN Input'!#REF!="","",'m-file CAN Input'!#REF!)</f>
        <v>#REF!</v>
      </c>
    </row>
    <row r="175" spans="1:8" s="166" customFormat="1" x14ac:dyDescent="0.3">
      <c r="A175" s="13">
        <v>174</v>
      </c>
      <c r="B175" s="13" t="e">
        <f>IF('m-file CAN Input'!#REF!="","//"&amp;'m-file CAN Input'!#REF!,'m-file CAN Input'!#REF!)</f>
        <v>#REF!</v>
      </c>
      <c r="C175" s="13" t="e">
        <f>IF('m-file CAN Input'!#REF!="","",'m-file CAN Input'!#REF!)</f>
        <v>#REF!</v>
      </c>
      <c r="D175" s="13" t="e">
        <f>IF('m-file CAN Input'!#REF!="","",'m-file CAN Input'!#REF!)</f>
        <v>#REF!</v>
      </c>
      <c r="E175" s="13" t="e">
        <f t="shared" si="3"/>
        <v>#REF!</v>
      </c>
      <c r="F175" s="1" t="e">
        <f>IF('m-file CAN Input'!#REF!="uint8","uint8",IF('m-file CAN Input'!#REF!="single","single",""))</f>
        <v>#REF!</v>
      </c>
      <c r="G175" s="13" t="e">
        <f>IF('m-file CAN Input'!#REF!="[]","-",(IF('m-file CAN Input'!#REF!="'-'","-",(IF('m-file CAN Input'!#REF!="","",'m-file CAN Input'!#REF!)))))</f>
        <v>#REF!</v>
      </c>
      <c r="H175" s="13" t="e">
        <f>IF('m-file CAN Input'!#REF!="","",'m-file CAN Input'!#REF!)</f>
        <v>#REF!</v>
      </c>
    </row>
    <row r="176" spans="1:8" s="166" customFormat="1" x14ac:dyDescent="0.3">
      <c r="A176" s="13">
        <v>175</v>
      </c>
      <c r="B176" s="13" t="e">
        <f>IF('m-file CAN Input'!#REF!="","//"&amp;'m-file CAN Input'!#REF!,'m-file CAN Input'!#REF!)</f>
        <v>#REF!</v>
      </c>
      <c r="C176" s="13" t="e">
        <f>IF('m-file CAN Input'!#REF!="","",'m-file CAN Input'!#REF!)</f>
        <v>#REF!</v>
      </c>
      <c r="D176" s="13" t="e">
        <f>IF('m-file CAN Input'!#REF!="","",'m-file CAN Input'!#REF!)</f>
        <v>#REF!</v>
      </c>
      <c r="E176" s="13" t="e">
        <f t="shared" si="3"/>
        <v>#REF!</v>
      </c>
      <c r="F176" s="1" t="e">
        <f>IF('m-file CAN Input'!#REF!="uint8","uint8",IF('m-file CAN Input'!#REF!="single","single",""))</f>
        <v>#REF!</v>
      </c>
      <c r="G176" s="13" t="e">
        <f>IF('m-file CAN Input'!#REF!="[]","-",(IF('m-file CAN Input'!#REF!="'-'","-",(IF('m-file CAN Input'!#REF!="","",'m-file CAN Input'!#REF!)))))</f>
        <v>#REF!</v>
      </c>
      <c r="H176" s="13" t="e">
        <f>IF('m-file CAN Input'!#REF!="","",'m-file CAN Input'!#REF!)</f>
        <v>#REF!</v>
      </c>
    </row>
    <row r="177" spans="1:8" s="166" customFormat="1" x14ac:dyDescent="0.3">
      <c r="A177" s="13">
        <v>176</v>
      </c>
      <c r="B177" s="13" t="e">
        <f>IF('m-file CAN Input'!#REF!="","//"&amp;'m-file CAN Input'!#REF!,'m-file CAN Input'!#REF!)</f>
        <v>#REF!</v>
      </c>
      <c r="C177" s="13" t="e">
        <f>IF('m-file CAN Input'!#REF!="","",'m-file CAN Input'!#REF!)</f>
        <v>#REF!</v>
      </c>
      <c r="D177" s="13" t="e">
        <f>IF('m-file CAN Input'!#REF!="","",'m-file CAN Input'!#REF!)</f>
        <v>#REF!</v>
      </c>
      <c r="E177" s="13" t="e">
        <f t="shared" si="3"/>
        <v>#REF!</v>
      </c>
      <c r="F177" s="1" t="e">
        <f>IF('m-file CAN Input'!#REF!="uint8","uint8",IF('m-file CAN Input'!#REF!="single","single",""))</f>
        <v>#REF!</v>
      </c>
      <c r="G177" s="13" t="e">
        <f>IF('m-file CAN Input'!#REF!="[]","-",(IF('m-file CAN Input'!#REF!="'-'","-",(IF('m-file CAN Input'!#REF!="","",'m-file CAN Input'!#REF!)))))</f>
        <v>#REF!</v>
      </c>
      <c r="H177" s="13" t="e">
        <f>IF('m-file CAN Input'!#REF!="","",'m-file CAN Input'!#REF!)</f>
        <v>#REF!</v>
      </c>
    </row>
    <row r="178" spans="1:8" s="166" customFormat="1" x14ac:dyDescent="0.3">
      <c r="A178" s="13">
        <v>177</v>
      </c>
      <c r="B178" s="13" t="e">
        <f>IF('m-file CAN Input'!#REF!="","//"&amp;'m-file CAN Input'!B180,'m-file CAN Input'!#REF!)</f>
        <v>#REF!</v>
      </c>
      <c r="C178" s="13" t="e">
        <f>IF('m-file CAN Input'!#REF!="","",'m-file CAN Input'!#REF!)</f>
        <v>#REF!</v>
      </c>
      <c r="D178" s="13" t="e">
        <f>IF('m-file CAN Input'!#REF!="","",'m-file CAN Input'!#REF!)</f>
        <v>#REF!</v>
      </c>
      <c r="E178" s="13" t="e">
        <f t="shared" si="3"/>
        <v>#REF!</v>
      </c>
      <c r="F178" s="1" t="e">
        <f>IF('m-file CAN Input'!#REF!="uint8","uint8",IF('m-file CAN Input'!#REF!="single","single",""))</f>
        <v>#REF!</v>
      </c>
      <c r="G178" s="13" t="e">
        <f>IF('m-file CAN Input'!#REF!="[]","-",(IF('m-file CAN Input'!#REF!="'-'","-",(IF('m-file CAN Input'!#REF!="","",'m-file CAN Input'!#REF!)))))</f>
        <v>#REF!</v>
      </c>
      <c r="H178" s="13" t="e">
        <f>IF('m-file CAN Input'!#REF!="","",'m-file CAN Input'!#REF!)</f>
        <v>#REF!</v>
      </c>
    </row>
    <row r="179" spans="1:8" s="166" customFormat="1" x14ac:dyDescent="0.3">
      <c r="A179" s="13">
        <v>178</v>
      </c>
      <c r="B179" s="13" t="str">
        <f>IF('m-file CAN Input'!C180="","//"&amp;'m-file CAN Input'!B181,'m-file CAN Input'!C180)</f>
        <v>SCULFHeight</v>
      </c>
      <c r="C179" s="13" t="str">
        <f>IF('m-file CAN Input'!D180="","",'m-file CAN Input'!D180)</f>
        <v>SCU_LeftFrHeight</v>
      </c>
      <c r="D179" s="13" t="str">
        <f>IF('m-file CAN Input'!B180="","",'m-file CAN Input'!B180)</f>
        <v>SCU_02</v>
      </c>
      <c r="E179" s="13" t="str">
        <f t="shared" si="3"/>
        <v>RX</v>
      </c>
      <c r="F179" s="1" t="str">
        <f>IF('m-file CAN Input'!F180="uint8","uint8",IF('m-file CAN Input'!F180="single","single",""))</f>
        <v>uint8</v>
      </c>
      <c r="G179" s="13" t="str">
        <f>IF('m-file CAN Input'!L180="[]","-",(IF('m-file CAN Input'!L180="'-'","-",(IF('m-file CAN Input'!L180="","",'m-file CAN Input'!L180)))))</f>
        <v>-</v>
      </c>
      <c r="H179" s="13">
        <f>IF('m-file CAN Input'!H180="","",'m-file CAN Input'!H180)</f>
        <v>0</v>
      </c>
    </row>
    <row r="180" spans="1:8" s="166" customFormat="1" x14ac:dyDescent="0.3">
      <c r="A180" s="13">
        <v>179</v>
      </c>
      <c r="B180" s="13" t="str">
        <f>IF('m-file CAN Input'!C181="","//"&amp;'m-file CAN Input'!B182,'m-file CAN Input'!C181)</f>
        <v>SCURFHeight</v>
      </c>
      <c r="C180" s="13" t="str">
        <f>IF('m-file CAN Input'!D181="","",'m-file CAN Input'!D181)</f>
        <v>SCU_RightFrHeight</v>
      </c>
      <c r="D180" s="13" t="str">
        <f>IF('m-file CAN Input'!B181="","",'m-file CAN Input'!B181)</f>
        <v>SCU_02</v>
      </c>
      <c r="E180" s="13" t="str">
        <f t="shared" si="3"/>
        <v>RX</v>
      </c>
      <c r="F180" s="1" t="str">
        <f>IF('m-file CAN Input'!F181="uint8","uint8",IF('m-file CAN Input'!F181="single","single",""))</f>
        <v>uint8</v>
      </c>
      <c r="G180" s="13" t="str">
        <f>IF('m-file CAN Input'!L181="[]","-",(IF('m-file CAN Input'!L181="'-'","-",(IF('m-file CAN Input'!L181="","",'m-file CAN Input'!L181)))))</f>
        <v>-</v>
      </c>
      <c r="H180" s="13">
        <f>IF('m-file CAN Input'!H181="","",'m-file CAN Input'!H181)</f>
        <v>0</v>
      </c>
    </row>
    <row r="181" spans="1:8" s="166" customFormat="1" x14ac:dyDescent="0.3">
      <c r="A181" s="13">
        <v>180</v>
      </c>
      <c r="B181" s="13" t="str">
        <f>IF('m-file CAN Input'!C182="","//"&amp;'m-file CAN Input'!B183,'m-file CAN Input'!C182)</f>
        <v>SCULRHeight</v>
      </c>
      <c r="C181" s="13" t="str">
        <f>IF('m-file CAN Input'!D182="","",'m-file CAN Input'!D182)</f>
        <v>SCU_LeftRearHeight</v>
      </c>
      <c r="D181" s="13" t="str">
        <f>IF('m-file CAN Input'!B182="","",'m-file CAN Input'!B182)</f>
        <v>SCU_02</v>
      </c>
      <c r="E181" s="13" t="str">
        <f t="shared" si="3"/>
        <v>RX</v>
      </c>
      <c r="F181" s="1" t="str">
        <f>IF('m-file CAN Input'!F182="uint8","uint8",IF('m-file CAN Input'!F182="single","single",""))</f>
        <v>uint8</v>
      </c>
      <c r="G181" s="13" t="str">
        <f>IF('m-file CAN Input'!L182="[]","-",(IF('m-file CAN Input'!L182="'-'","-",(IF('m-file CAN Input'!L182="","",'m-file CAN Input'!L182)))))</f>
        <v>-</v>
      </c>
      <c r="H181" s="13">
        <f>IF('m-file CAN Input'!H182="","",'m-file CAN Input'!H182)</f>
        <v>0</v>
      </c>
    </row>
    <row r="182" spans="1:8" s="166" customFormat="1" x14ac:dyDescent="0.3">
      <c r="A182" s="13">
        <v>181</v>
      </c>
      <c r="B182" s="13" t="str">
        <f>IF('m-file CAN Input'!C183="","//"&amp;'m-file CAN Input'!B184,'m-file CAN Input'!C183)</f>
        <v>SCURRHeight</v>
      </c>
      <c r="C182" s="13" t="str">
        <f>IF('m-file CAN Input'!D183="","",'m-file CAN Input'!D183)</f>
        <v>SCU_RightRearHeight</v>
      </c>
      <c r="D182" s="13" t="str">
        <f>IF('m-file CAN Input'!B183="","",'m-file CAN Input'!B183)</f>
        <v>SCU_02</v>
      </c>
      <c r="E182" s="13" t="str">
        <f t="shared" si="3"/>
        <v>RX</v>
      </c>
      <c r="F182" s="1" t="str">
        <f>IF('m-file CAN Input'!F183="uint8","uint8",IF('m-file CAN Input'!F183="single","single",""))</f>
        <v>uint8</v>
      </c>
      <c r="G182" s="13" t="str">
        <f>IF('m-file CAN Input'!L183="[]","-",(IF('m-file CAN Input'!L183="'-'","-",(IF('m-file CAN Input'!L183="","",'m-file CAN Input'!L183)))))</f>
        <v>-</v>
      </c>
      <c r="H182" s="13">
        <f>IF('m-file CAN Input'!H183="","",'m-file CAN Input'!H183)</f>
        <v>0</v>
      </c>
    </row>
    <row r="183" spans="1:8" s="166" customFormat="1" x14ac:dyDescent="0.3">
      <c r="A183" s="13">
        <v>182</v>
      </c>
      <c r="B183" s="13" t="str">
        <f>IF('m-file CAN Input'!C184="","//"&amp;'m-file CAN Input'!B185,'m-file CAN Input'!C184)</f>
        <v>//TCU_R932_1</v>
      </c>
      <c r="C183" s="13" t="str">
        <f>IF('m-file CAN Input'!D184="","",'m-file CAN Input'!D184)</f>
        <v/>
      </c>
      <c r="D183" s="13" t="str">
        <f>IF('m-file CAN Input'!B184="","",'m-file CAN Input'!B184)</f>
        <v/>
      </c>
      <c r="E183" s="13" t="str">
        <f t="shared" si="3"/>
        <v/>
      </c>
      <c r="F183" s="1" t="str">
        <f>IF('m-file CAN Input'!F184="uint8","uint8",IF('m-file CAN Input'!F184="single","single",""))</f>
        <v/>
      </c>
      <c r="G183" s="13" t="str">
        <f>IF('m-file CAN Input'!L184="[]","-",(IF('m-file CAN Input'!L184="'-'","-",(IF('m-file CAN Input'!L184="","",'m-file CAN Input'!L184)))))</f>
        <v/>
      </c>
      <c r="H183" s="13" t="str">
        <f>IF('m-file CAN Input'!H184="","",'m-file CAN Input'!H184)</f>
        <v/>
      </c>
    </row>
    <row r="184" spans="1:8" s="166" customFormat="1" x14ac:dyDescent="0.3">
      <c r="A184" s="13">
        <v>183</v>
      </c>
      <c r="B184" s="13" t="str">
        <f>IF('m-file CAN Input'!C185="","//"&amp;'m-file CAN Input'!B186,'m-file CAN Input'!C185)</f>
        <v>GearSt</v>
      </c>
      <c r="C184" s="13" t="str">
        <f>IF('m-file CAN Input'!D185="","",'m-file CAN Input'!D185)</f>
        <v>stGearLvr</v>
      </c>
      <c r="D184" s="13" t="str">
        <f>IF('m-file CAN Input'!B185="","",'m-file CAN Input'!B185)</f>
        <v>TCU_R932_1</v>
      </c>
      <c r="E184" s="13" t="str">
        <f t="shared" si="3"/>
        <v>RX</v>
      </c>
      <c r="F184" s="1" t="str">
        <f>IF('m-file CAN Input'!F185="uint8","uint8",IF('m-file CAN Input'!F185="single","single",""))</f>
        <v>uint8</v>
      </c>
      <c r="G184" s="13" t="str">
        <f>IF('m-file CAN Input'!L185="[]","-",(IF('m-file CAN Input'!L185="'-'","-",(IF('m-file CAN Input'!L185="","",'m-file CAN Input'!L185)))))</f>
        <v>-</v>
      </c>
      <c r="H184" s="13">
        <f>IF('m-file CAN Input'!H185="","",'m-file CAN Input'!H185)</f>
        <v>1</v>
      </c>
    </row>
    <row r="185" spans="1:8" s="166" customFormat="1" x14ac:dyDescent="0.3">
      <c r="A185" s="13">
        <v>184</v>
      </c>
      <c r="B185" s="13" t="str">
        <f>IF('m-file CAN Input'!C186="","//"&amp;'m-file CAN Input'!B190,'m-file CAN Input'!C186)</f>
        <v>GearManualModeSt</v>
      </c>
      <c r="C185" s="13" t="str">
        <f>IF('m-file CAN Input'!D186="","",'m-file CAN Input'!D186)</f>
        <v>stManualGbxMode</v>
      </c>
      <c r="D185" s="13" t="str">
        <f>IF('m-file CAN Input'!B186="","",'m-file CAN Input'!B186)</f>
        <v>TCU_R932_1</v>
      </c>
      <c r="E185" s="13" t="str">
        <f t="shared" si="3"/>
        <v>RX</v>
      </c>
      <c r="F185" s="1" t="str">
        <f>IF('m-file CAN Input'!F186="uint8","uint8",IF('m-file CAN Input'!F186="single","single",""))</f>
        <v>uint8</v>
      </c>
      <c r="G185" s="13" t="str">
        <f>IF('m-file CAN Input'!L186="[]","-",(IF('m-file CAN Input'!L186="'-'","-",(IF('m-file CAN Input'!L186="","",'m-file CAN Input'!L186)))))</f>
        <v>-</v>
      </c>
      <c r="H185" s="13">
        <f>IF('m-file CAN Input'!H186="","",'m-file CAN Input'!H186)</f>
        <v>0</v>
      </c>
    </row>
    <row r="186" spans="1:8" s="166" customFormat="1" x14ac:dyDescent="0.3">
      <c r="A186" s="13">
        <v>185</v>
      </c>
      <c r="B186" s="13" t="str">
        <f>IF('m-file CAN Input'!C190="","//"&amp;'m-file CAN Input'!B191,'m-file CAN Input'!C190)</f>
        <v>//FIU_ADAS_Config</v>
      </c>
      <c r="C186" s="13" t="str">
        <f>IF('m-file CAN Input'!D190="","",'m-file CAN Input'!D190)</f>
        <v/>
      </c>
      <c r="D186" s="13" t="str">
        <f>IF('m-file CAN Input'!B190="","",'m-file CAN Input'!B190)</f>
        <v/>
      </c>
      <c r="E186" s="13" t="str">
        <f t="shared" si="3"/>
        <v/>
      </c>
      <c r="F186" s="1" t="str">
        <f>IF('m-file CAN Input'!F190="uint8","uint8",IF('m-file CAN Input'!F190="single","single",""))</f>
        <v/>
      </c>
      <c r="G186" s="13" t="str">
        <f>IF('m-file CAN Input'!L190="[]","-",(IF('m-file CAN Input'!L190="'-'","-",(IF('m-file CAN Input'!L190="","",'m-file CAN Input'!L190)))))</f>
        <v/>
      </c>
      <c r="H186" s="13" t="str">
        <f>IF('m-file CAN Input'!H190="","",'m-file CAN Input'!H190)</f>
        <v/>
      </c>
    </row>
    <row r="187" spans="1:8" s="166" customFormat="1" x14ac:dyDescent="0.3">
      <c r="A187" s="13">
        <v>186</v>
      </c>
      <c r="B187" s="13" t="str">
        <f>IF('m-file CAN Input'!C191="","//"&amp;'m-file CAN Input'!B192,'m-file CAN Input'!C191)</f>
        <v>ISettStartSettReq</v>
      </c>
      <c r="C187" s="13" t="str">
        <f>IF('m-file CAN Input'!D191="","",'m-file CAN Input'!D191)</f>
        <v>FIU_StartSet_Req</v>
      </c>
      <c r="D187" s="13" t="str">
        <f>IF('m-file CAN Input'!B191="","",'m-file CAN Input'!B191)</f>
        <v>FIU_ADAS_Config</v>
      </c>
      <c r="E187" s="13" t="str">
        <f t="shared" si="3"/>
        <v>RX</v>
      </c>
      <c r="F187" s="1" t="str">
        <f>IF('m-file CAN Input'!F191="uint8","uint8",IF('m-file CAN Input'!F191="single","single",""))</f>
        <v>uint8</v>
      </c>
      <c r="G187" s="13" t="str">
        <f>IF('m-file CAN Input'!L191="[]","-",(IF('m-file CAN Input'!L191="'-'","-",(IF('m-file CAN Input'!L191="","",'m-file CAN Input'!L191)))))</f>
        <v>-</v>
      </c>
      <c r="H187" s="13">
        <f>IF('m-file CAN Input'!H191="","",'m-file CAN Input'!H191)</f>
        <v>0</v>
      </c>
    </row>
    <row r="188" spans="1:8" s="166" customFormat="1" x14ac:dyDescent="0.3">
      <c r="A188" s="13">
        <v>187</v>
      </c>
      <c r="B188" s="13" t="str">
        <f>IF('m-file CAN Input'!C192="","//"&amp;'m-file CAN Input'!B193,'m-file CAN Input'!C192)</f>
        <v>ISettCcTypeReq</v>
      </c>
      <c r="C188" s="13" t="str">
        <f>IF('m-file CAN Input'!D192="","",'m-file CAN Input'!D192)</f>
        <v>FIU_SettCCType_Req</v>
      </c>
      <c r="D188" s="13" t="str">
        <f>IF('m-file CAN Input'!B192="","",'m-file CAN Input'!B192)</f>
        <v>FIU_ADAS_Config</v>
      </c>
      <c r="E188" s="13" t="str">
        <f t="shared" si="3"/>
        <v>RX</v>
      </c>
      <c r="F188" s="1" t="str">
        <f>IF('m-file CAN Input'!F192="uint8","uint8",IF('m-file CAN Input'!F192="single","single",""))</f>
        <v>uint8</v>
      </c>
      <c r="G188" s="13" t="str">
        <f>IF('m-file CAN Input'!L192="[]","-",(IF('m-file CAN Input'!L192="'-'","-",(IF('m-file CAN Input'!L192="","",'m-file CAN Input'!L192)))))</f>
        <v>-</v>
      </c>
      <c r="H188" s="13">
        <f>IF('m-file CAN Input'!H192="","",'m-file CAN Input'!H192)</f>
        <v>0</v>
      </c>
    </row>
    <row r="189" spans="1:8" s="166" customFormat="1" x14ac:dyDescent="0.3">
      <c r="A189" s="13">
        <v>188</v>
      </c>
      <c r="B189" s="13" t="str">
        <f>IF('m-file CAN Input'!C193="","//"&amp;'m-file CAN Input'!B194,'m-file CAN Input'!C193)</f>
        <v>ISettCcmodeReq</v>
      </c>
      <c r="C189" s="13" t="str">
        <f>IF('m-file CAN Input'!D193="","",'m-file CAN Input'!D193)</f>
        <v>FIU_SettCCMode_Req</v>
      </c>
      <c r="D189" s="13" t="str">
        <f>IF('m-file CAN Input'!B193="","",'m-file CAN Input'!B193)</f>
        <v>FIU_ADAS_Config</v>
      </c>
      <c r="E189" s="13" t="str">
        <f t="shared" si="3"/>
        <v>RX</v>
      </c>
      <c r="F189" s="1" t="str">
        <f>IF('m-file CAN Input'!F193="uint8","uint8",IF('m-file CAN Input'!F193="single","single",""))</f>
        <v>uint8</v>
      </c>
      <c r="G189" s="13" t="str">
        <f>IF('m-file CAN Input'!L193="[]","-",(IF('m-file CAN Input'!L193="'-'","-",(IF('m-file CAN Input'!L193="","",'m-file CAN Input'!L193)))))</f>
        <v>-</v>
      </c>
      <c r="H189" s="13">
        <f>IF('m-file CAN Input'!H193="","",'m-file CAN Input'!H193)</f>
        <v>0</v>
      </c>
    </row>
    <row r="190" spans="1:8" s="166" customFormat="1" x14ac:dyDescent="0.3">
      <c r="A190" s="13">
        <v>189</v>
      </c>
      <c r="B190" s="13" t="str">
        <f>IF('m-file CAN Input'!C194="","//"&amp;'m-file CAN Input'!B195,'m-file CAN Input'!C194)</f>
        <v>ISettCcAutoSpeedReq</v>
      </c>
      <c r="C190" s="13" t="str">
        <f>IF('m-file CAN Input'!D194="","",'m-file CAN Input'!D194)</f>
        <v>FIU_SettCCSpdCorrect_Req</v>
      </c>
      <c r="D190" s="13" t="str">
        <f>IF('m-file CAN Input'!B194="","",'m-file CAN Input'!B194)</f>
        <v>FIU_ADAS_Config</v>
      </c>
      <c r="E190" s="13" t="str">
        <f t="shared" si="3"/>
        <v>RX</v>
      </c>
      <c r="F190" s="1" t="str">
        <f>IF('m-file CAN Input'!F194="uint8","uint8",IF('m-file CAN Input'!F194="single","single",""))</f>
        <v>uint8</v>
      </c>
      <c r="G190" s="13" t="str">
        <f>IF('m-file CAN Input'!L194="[]","-",(IF('m-file CAN Input'!L194="'-'","-",(IF('m-file CAN Input'!L194="","",'m-file CAN Input'!L194)))))</f>
        <v>-</v>
      </c>
      <c r="H190" s="13">
        <f>IF('m-file CAN Input'!H194="","",'m-file CAN Input'!H194)</f>
        <v>0</v>
      </c>
    </row>
    <row r="191" spans="1:8" s="166" customFormat="1" x14ac:dyDescent="0.3">
      <c r="A191" s="13">
        <v>190</v>
      </c>
      <c r="B191" s="13" t="str">
        <f>IF('m-file CAN Input'!C195="","//"&amp;'m-file CAN Input'!B196,'m-file CAN Input'!C195)</f>
        <v>ISettAslaActReq</v>
      </c>
      <c r="C191" s="13" t="str">
        <f>IF('m-file CAN Input'!D195="","",'m-file CAN Input'!D195)</f>
        <v>FIU_SettASLASts_Req</v>
      </c>
      <c r="D191" s="13" t="str">
        <f>IF('m-file CAN Input'!B195="","",'m-file CAN Input'!B195)</f>
        <v>FIU_ADAS_Config</v>
      </c>
      <c r="E191" s="13" t="str">
        <f t="shared" si="3"/>
        <v>RX</v>
      </c>
      <c r="F191" s="1" t="str">
        <f>IF('m-file CAN Input'!F195="uint8","uint8",IF('m-file CAN Input'!F195="single","single",""))</f>
        <v>uint8</v>
      </c>
      <c r="G191" s="13" t="str">
        <f>IF('m-file CAN Input'!L195="[]","-",(IF('m-file CAN Input'!L195="'-'","-",(IF('m-file CAN Input'!L195="","",'m-file CAN Input'!L195)))))</f>
        <v>-</v>
      </c>
      <c r="H191" s="13">
        <f>IF('m-file CAN Input'!H195="","",'m-file CAN Input'!H195)</f>
        <v>0</v>
      </c>
    </row>
    <row r="192" spans="1:8" s="166" customFormat="1" x14ac:dyDescent="0.3">
      <c r="A192" s="13">
        <v>191</v>
      </c>
      <c r="B192" s="13" t="str">
        <f>IF('m-file CAN Input'!C196="","//"&amp;'m-file CAN Input'!B197,'m-file CAN Input'!C196)</f>
        <v>ISettAslaDeltaReq</v>
      </c>
      <c r="C192" s="13" t="str">
        <f>IF('m-file CAN Input'!D196="","",'m-file CAN Input'!D196)</f>
        <v>FIU_SettASLAOver_Req</v>
      </c>
      <c r="D192" s="13" t="str">
        <f>IF('m-file CAN Input'!B196="","",'m-file CAN Input'!B196)</f>
        <v>FIU_ADAS_Config</v>
      </c>
      <c r="E192" s="13" t="str">
        <f t="shared" si="3"/>
        <v>RX</v>
      </c>
      <c r="F192" s="1" t="str">
        <f>IF('m-file CAN Input'!F196="uint8","uint8",IF('m-file CAN Input'!F196="single","single",""))</f>
        <v>single</v>
      </c>
      <c r="G192" s="13" t="str">
        <f>IF('m-file CAN Input'!L196="[]","-",(IF('m-file CAN Input'!L196="'-'","-",(IF('m-file CAN Input'!L196="","",'m-file CAN Input'!L196)))))</f>
        <v>-</v>
      </c>
      <c r="H192" s="13">
        <f>IF('m-file CAN Input'!H196="","",'m-file CAN Input'!H196)</f>
        <v>0</v>
      </c>
    </row>
    <row r="193" spans="1:8" s="166" customFormat="1" x14ac:dyDescent="0.3">
      <c r="A193" s="13">
        <v>192</v>
      </c>
      <c r="B193" s="13" t="str">
        <f>IF('m-file CAN Input'!C197="","//"&amp;'m-file CAN Input'!B198,'m-file CAN Input'!C197)</f>
        <v>ISettFcwActReq</v>
      </c>
      <c r="C193" s="13" t="str">
        <f>IF('m-file CAN Input'!D197="","",'m-file CAN Input'!D197)</f>
        <v>FIU_SettFCWSts_Req</v>
      </c>
      <c r="D193" s="13" t="str">
        <f>IF('m-file CAN Input'!B197="","",'m-file CAN Input'!B197)</f>
        <v>FIU_ADAS_Config</v>
      </c>
      <c r="E193" s="13" t="str">
        <f t="shared" si="3"/>
        <v>RX</v>
      </c>
      <c r="F193" s="1" t="str">
        <f>IF('m-file CAN Input'!F197="uint8","uint8",IF('m-file CAN Input'!F197="single","single",""))</f>
        <v>uint8</v>
      </c>
      <c r="G193" s="13" t="str">
        <f>IF('m-file CAN Input'!L197="[]","-",(IF('m-file CAN Input'!L197="'-'","-",(IF('m-file CAN Input'!L197="","",'m-file CAN Input'!L197)))))</f>
        <v>-</v>
      </c>
      <c r="H193" s="13">
        <f>IF('m-file CAN Input'!H197="","",'m-file CAN Input'!H197)</f>
        <v>0</v>
      </c>
    </row>
    <row r="194" spans="1:8" s="166" customFormat="1" x14ac:dyDescent="0.3">
      <c r="A194" s="13">
        <v>193</v>
      </c>
      <c r="B194" s="13" t="str">
        <f>IF('m-file CAN Input'!C198="","//"&amp;'m-file CAN Input'!B199,'m-file CAN Input'!C198)</f>
        <v>ISettFcwModeReq</v>
      </c>
      <c r="C194" s="13" t="str">
        <f>IF('m-file CAN Input'!D198="","",'m-file CAN Input'!D198)</f>
        <v>FIU_SettAebFcwMode_Req</v>
      </c>
      <c r="D194" s="13" t="str">
        <f>IF('m-file CAN Input'!B198="","",'m-file CAN Input'!B198)</f>
        <v>FIU_ADAS_Config</v>
      </c>
      <c r="E194" s="13" t="str">
        <f t="shared" si="3"/>
        <v>RX</v>
      </c>
      <c r="F194" s="1" t="str">
        <f>IF('m-file CAN Input'!F198="uint8","uint8",IF('m-file CAN Input'!F198="single","single",""))</f>
        <v>uint8</v>
      </c>
      <c r="G194" s="13" t="str">
        <f>IF('m-file CAN Input'!L198="[]","-",(IF('m-file CAN Input'!L198="'-'","-",(IF('m-file CAN Input'!L198="","",'m-file CAN Input'!L198)))))</f>
        <v>-</v>
      </c>
      <c r="H194" s="13">
        <f>IF('m-file CAN Input'!H198="","",'m-file CAN Input'!H198)</f>
        <v>0</v>
      </c>
    </row>
    <row r="195" spans="1:8" s="166" customFormat="1" x14ac:dyDescent="0.3">
      <c r="A195" s="13">
        <v>194</v>
      </c>
      <c r="B195" s="13" t="str">
        <f>IF('m-file CAN Input'!C199="","//"&amp;'m-file CAN Input'!B200,'m-file CAN Input'!C199)</f>
        <v>ISettFcwVibrWarnReq</v>
      </c>
      <c r="C195" s="13" t="str">
        <f>IF('m-file CAN Input'!D199="","",'m-file CAN Input'!D199)</f>
        <v>FIU_SettAebFcwVibration_Req</v>
      </c>
      <c r="D195" s="13" t="str">
        <f>IF('m-file CAN Input'!B199="","",'m-file CAN Input'!B199)</f>
        <v>FIU_ADAS_Config</v>
      </c>
      <c r="E195" s="13" t="str">
        <f t="shared" ref="E195:E236" si="4">IF(D195="","","RX")</f>
        <v>RX</v>
      </c>
      <c r="F195" s="1" t="str">
        <f>IF('m-file CAN Input'!F199="uint8","uint8",IF('m-file CAN Input'!F199="single","single",""))</f>
        <v>uint8</v>
      </c>
      <c r="G195" s="13" t="str">
        <f>IF('m-file CAN Input'!L199="[]","-",(IF('m-file CAN Input'!L199="'-'","-",(IF('m-file CAN Input'!L199="","",'m-file CAN Input'!L199)))))</f>
        <v>-</v>
      </c>
      <c r="H195" s="13">
        <f>IF('m-file CAN Input'!H199="","",'m-file CAN Input'!H199)</f>
        <v>0</v>
      </c>
    </row>
    <row r="196" spans="1:8" s="166" customFormat="1" x14ac:dyDescent="0.3">
      <c r="A196" s="13">
        <v>195</v>
      </c>
      <c r="B196" s="13" t="str">
        <f>IF('m-file CAN Input'!C200="","//"&amp;'m-file CAN Input'!B201,'m-file CAN Input'!C200)</f>
        <v>ISettAebActReq</v>
      </c>
      <c r="C196" s="13" t="str">
        <f>IF('m-file CAN Input'!D200="","",'m-file CAN Input'!D200)</f>
        <v>FIU_SettAEBSts_Req</v>
      </c>
      <c r="D196" s="13" t="str">
        <f>IF('m-file CAN Input'!B200="","",'m-file CAN Input'!B200)</f>
        <v>FIU_ADAS_Config</v>
      </c>
      <c r="E196" s="13" t="str">
        <f t="shared" si="4"/>
        <v>RX</v>
      </c>
      <c r="F196" s="1" t="str">
        <f>IF('m-file CAN Input'!F200="uint8","uint8",IF('m-file CAN Input'!F200="single","single",""))</f>
        <v>uint8</v>
      </c>
      <c r="G196" s="13" t="str">
        <f>IF('m-file CAN Input'!L200="[]","-",(IF('m-file CAN Input'!L200="'-'","-",(IF('m-file CAN Input'!L200="","",'m-file CAN Input'!L200)))))</f>
        <v>-</v>
      </c>
      <c r="H196" s="13">
        <f>IF('m-file CAN Input'!H200="","",'m-file CAN Input'!H200)</f>
        <v>0</v>
      </c>
    </row>
    <row r="197" spans="1:8" s="166" customFormat="1" x14ac:dyDescent="0.3">
      <c r="A197" s="13">
        <v>196</v>
      </c>
      <c r="B197" s="13" t="str">
        <f>IF('m-file CAN Input'!C201="","//"&amp;'m-file CAN Input'!B202,'m-file CAN Input'!C201)</f>
        <v>ISettAaActReq</v>
      </c>
      <c r="C197" s="13" t="str">
        <f>IF('m-file CAN Input'!D201="","",'m-file CAN Input'!D201)</f>
        <v>FIU_SettAAsts_Req</v>
      </c>
      <c r="D197" s="13" t="str">
        <f>IF('m-file CAN Input'!B201="","",'m-file CAN Input'!B201)</f>
        <v>FIU_ADAS_Config</v>
      </c>
      <c r="E197" s="13" t="str">
        <f t="shared" si="4"/>
        <v>RX</v>
      </c>
      <c r="F197" s="1" t="str">
        <f>IF('m-file CAN Input'!F201="uint8","uint8",IF('m-file CAN Input'!F201="single","single",""))</f>
        <v>uint8</v>
      </c>
      <c r="G197" s="13" t="str">
        <f>IF('m-file CAN Input'!L201="[]","-",(IF('m-file CAN Input'!L201="'-'","-",(IF('m-file CAN Input'!L201="","",'m-file CAN Input'!L201)))))</f>
        <v>-</v>
      </c>
      <c r="H197" s="13">
        <f>IF('m-file CAN Input'!H201="","",'m-file CAN Input'!H201)</f>
        <v>0</v>
      </c>
    </row>
    <row r="198" spans="1:8" s="166" customFormat="1" x14ac:dyDescent="0.3">
      <c r="A198" s="13">
        <v>197</v>
      </c>
      <c r="B198" s="13" t="str">
        <f>IF('m-file CAN Input'!C202="","//"&amp;'m-file CAN Input'!B203,'m-file CAN Input'!C202)</f>
        <v>ISettAaModeReq</v>
      </c>
      <c r="C198" s="13" t="str">
        <f>IF('m-file CAN Input'!D202="","",'m-file CAN Input'!D202)</f>
        <v>FIU_SettAAmode_Req</v>
      </c>
      <c r="D198" s="13" t="str">
        <f>IF('m-file CAN Input'!B202="","",'m-file CAN Input'!B202)</f>
        <v>FIU_ADAS_Config</v>
      </c>
      <c r="E198" s="13" t="str">
        <f t="shared" si="4"/>
        <v>RX</v>
      </c>
      <c r="F198" s="1" t="str">
        <f>IF('m-file CAN Input'!F202="uint8","uint8",IF('m-file CAN Input'!F202="single","single",""))</f>
        <v>uint8</v>
      </c>
      <c r="G198" s="13" t="str">
        <f>IF('m-file CAN Input'!L202="[]","-",(IF('m-file CAN Input'!L202="'-'","-",(IF('m-file CAN Input'!L202="","",'m-file CAN Input'!L202)))))</f>
        <v>-</v>
      </c>
      <c r="H198" s="13">
        <f>IF('m-file CAN Input'!H202="","",'m-file CAN Input'!H202)</f>
        <v>0</v>
      </c>
    </row>
    <row r="199" spans="1:8" s="166" customFormat="1" x14ac:dyDescent="0.3">
      <c r="A199" s="13">
        <v>198</v>
      </c>
      <c r="B199" s="13" t="str">
        <f>IF('m-file CAN Input'!C203="","//"&amp;'m-file CAN Input'!B204,'m-file CAN Input'!C203)</f>
        <v>ISettAfsActReq</v>
      </c>
      <c r="C199" s="13" t="str">
        <f>IF('m-file CAN Input'!D203="","",'m-file CAN Input'!D203)</f>
        <v>FIU_SettAFSsts_Req</v>
      </c>
      <c r="D199" s="13" t="str">
        <f>IF('m-file CAN Input'!B203="","",'m-file CAN Input'!B203)</f>
        <v>FIU_ADAS_Config</v>
      </c>
      <c r="E199" s="13" t="str">
        <f t="shared" si="4"/>
        <v>RX</v>
      </c>
      <c r="F199" s="1" t="str">
        <f>IF('m-file CAN Input'!F203="uint8","uint8",IF('m-file CAN Input'!F203="single","single",""))</f>
        <v>uint8</v>
      </c>
      <c r="G199" s="13" t="str">
        <f>IF('m-file CAN Input'!L203="[]","-",(IF('m-file CAN Input'!L203="'-'","-",(IF('m-file CAN Input'!L203="","",'m-file CAN Input'!L203)))))</f>
        <v>-</v>
      </c>
      <c r="H199" s="13">
        <f>IF('m-file CAN Input'!H203="","",'m-file CAN Input'!H203)</f>
        <v>0</v>
      </c>
    </row>
    <row r="200" spans="1:8" s="166" customFormat="1" x14ac:dyDescent="0.3">
      <c r="A200" s="13">
        <v>199</v>
      </c>
      <c r="B200" s="13" t="str">
        <f>IF('m-file CAN Input'!C204="","//"&amp;'m-file CAN Input'!B205,'m-file CAN Input'!C204)</f>
        <v>ISettLccActReq</v>
      </c>
      <c r="C200" s="13" t="str">
        <f>IF('m-file CAN Input'!D204="","",'m-file CAN Input'!D204)</f>
        <v>FIU_SettLCCSts_Req</v>
      </c>
      <c r="D200" s="13" t="str">
        <f>IF('m-file CAN Input'!B204="","",'m-file CAN Input'!B204)</f>
        <v>FIU_ADAS_Config</v>
      </c>
      <c r="E200" s="13" t="str">
        <f t="shared" si="4"/>
        <v>RX</v>
      </c>
      <c r="F200" s="1" t="str">
        <f>IF('m-file CAN Input'!F204="uint8","uint8",IF('m-file CAN Input'!F204="single","single",""))</f>
        <v>uint8</v>
      </c>
      <c r="G200" s="13" t="str">
        <f>IF('m-file CAN Input'!L204="[]","-",(IF('m-file CAN Input'!L204="'-'","-",(IF('m-file CAN Input'!L204="","",'m-file CAN Input'!L204)))))</f>
        <v>-</v>
      </c>
      <c r="H200" s="13">
        <f>IF('m-file CAN Input'!H204="","",'m-file CAN Input'!H204)</f>
        <v>0</v>
      </c>
    </row>
    <row r="201" spans="1:8" x14ac:dyDescent="0.3">
      <c r="A201" s="13">
        <v>200</v>
      </c>
      <c r="B201" s="13" t="str">
        <f>IF('m-file CAN Input'!C205="","//"&amp;'m-file CAN Input'!B206,'m-file CAN Input'!C205)</f>
        <v>ISettLccVibrationWarnReq</v>
      </c>
      <c r="C201" s="13" t="str">
        <f>IF('m-file CAN Input'!D205="","",'m-file CAN Input'!D205)</f>
        <v>FIU_SettLCCVibration_Req</v>
      </c>
      <c r="D201" s="13" t="str">
        <f>IF('m-file CAN Input'!B205="","",'m-file CAN Input'!B205)</f>
        <v>FIU_ADAS_Config</v>
      </c>
      <c r="E201" s="13" t="str">
        <f t="shared" si="4"/>
        <v>RX</v>
      </c>
      <c r="F201" s="1" t="str">
        <f>IF('m-file CAN Input'!F205="uint8","uint8",IF('m-file CAN Input'!F205="single","single",""))</f>
        <v>uint8</v>
      </c>
      <c r="G201" s="13" t="str">
        <f>IF('m-file CAN Input'!L205="[]","-",(IF('m-file CAN Input'!L205="'-'","-",(IF('m-file CAN Input'!L205="","",'m-file CAN Input'!L205)))))</f>
        <v>-</v>
      </c>
      <c r="H201" s="13">
        <f>IF('m-file CAN Input'!H205="","",'m-file CAN Input'!H205)</f>
        <v>0</v>
      </c>
    </row>
    <row r="202" spans="1:8" x14ac:dyDescent="0.3">
      <c r="A202" s="13">
        <v>201</v>
      </c>
      <c r="B202" s="13" t="str">
        <f>IF('m-file CAN Input'!C206="","//"&amp;'m-file CAN Input'!B207,'m-file CAN Input'!C206)</f>
        <v>ISettLccSoundAlertReq</v>
      </c>
      <c r="C202" s="13" t="str">
        <f>IF('m-file CAN Input'!D206="","",'m-file CAN Input'!D206)</f>
        <v>FIU_SettLCCSoundAlert_Req</v>
      </c>
      <c r="D202" s="13" t="str">
        <f>IF('m-file CAN Input'!B206="","",'m-file CAN Input'!B206)</f>
        <v>FIU_ADAS_Config</v>
      </c>
      <c r="E202" s="13" t="str">
        <f t="shared" si="4"/>
        <v>RX</v>
      </c>
      <c r="F202" s="1" t="str">
        <f>IF('m-file CAN Input'!F206="uint8","uint8",IF('m-file CAN Input'!F206="single","single",""))</f>
        <v>uint8</v>
      </c>
      <c r="G202" s="13" t="str">
        <f>IF('m-file CAN Input'!L206="[]","-",(IF('m-file CAN Input'!L206="'-'","-",(IF('m-file CAN Input'!L206="","",'m-file CAN Input'!L206)))))</f>
        <v>-</v>
      </c>
      <c r="H202" s="13">
        <f>IF('m-file CAN Input'!H206="","",'m-file CAN Input'!H206)</f>
        <v>0</v>
      </c>
    </row>
    <row r="203" spans="1:8" x14ac:dyDescent="0.3">
      <c r="A203" s="13">
        <v>202</v>
      </c>
      <c r="B203" s="13" t="str">
        <f>IF('m-file CAN Input'!C207="","//"&amp;'m-file CAN Input'!B208,'m-file CAN Input'!C207)</f>
        <v>ISettLccModeReq</v>
      </c>
      <c r="C203" s="13" t="str">
        <f>IF('m-file CAN Input'!D207="","",'m-file CAN Input'!D207)</f>
        <v>FIU_SettLCCMode_Req</v>
      </c>
      <c r="D203" s="13" t="str">
        <f>IF('m-file CAN Input'!B207="","",'m-file CAN Input'!B207)</f>
        <v>FIU_ADAS_Config</v>
      </c>
      <c r="E203" s="13" t="str">
        <f t="shared" si="4"/>
        <v>RX</v>
      </c>
      <c r="F203" s="1" t="str">
        <f>IF('m-file CAN Input'!F207="uint8","uint8",IF('m-file CAN Input'!F207="single","single",""))</f>
        <v>uint8</v>
      </c>
      <c r="G203" s="13" t="str">
        <f>IF('m-file CAN Input'!L207="[]","-",(IF('m-file CAN Input'!L207="'-'","-",(IF('m-file CAN Input'!L207="","",'m-file CAN Input'!L207)))))</f>
        <v>-</v>
      </c>
      <c r="H203" s="13">
        <f>IF('m-file CAN Input'!H207="","",'m-file CAN Input'!H207)</f>
        <v>0</v>
      </c>
    </row>
    <row r="204" spans="1:8" x14ac:dyDescent="0.3">
      <c r="A204" s="13">
        <v>203</v>
      </c>
      <c r="B204" s="13" t="str">
        <f>IF('m-file CAN Input'!C208="","//"&amp;'m-file CAN Input'!#REF!,'m-file CAN Input'!C208)</f>
        <v>ISettAlccActReq</v>
      </c>
      <c r="C204" s="13" t="str">
        <f>IF('m-file CAN Input'!D208="","",'m-file CAN Input'!D208)</f>
        <v>FIU_SettALCCSts_Req</v>
      </c>
      <c r="D204" s="13" t="str">
        <f>IF('m-file CAN Input'!B208="","",'m-file CAN Input'!B208)</f>
        <v>FIU_ADAS_Config</v>
      </c>
      <c r="E204" s="13" t="str">
        <f t="shared" si="4"/>
        <v>RX</v>
      </c>
      <c r="F204" s="1" t="str">
        <f>IF('m-file CAN Input'!F208="uint8","uint8",IF('m-file CAN Input'!F208="single","single",""))</f>
        <v>uint8</v>
      </c>
      <c r="G204" s="13" t="str">
        <f>IF('m-file CAN Input'!L208="[]","-",(IF('m-file CAN Input'!L208="'-'","-",(IF('m-file CAN Input'!L208="","",'m-file CAN Input'!L208)))))</f>
        <v>-</v>
      </c>
      <c r="H204" s="13">
        <f>IF('m-file CAN Input'!H208="","",'m-file CAN Input'!H208)</f>
        <v>0</v>
      </c>
    </row>
    <row r="205" spans="1:8" x14ac:dyDescent="0.3">
      <c r="A205" s="13">
        <v>204</v>
      </c>
      <c r="B205" s="13" t="e">
        <f>IF('m-file CAN Input'!#REF!="","//"&amp;'m-file CAN Input'!B209,'m-file CAN Input'!#REF!)</f>
        <v>#REF!</v>
      </c>
      <c r="C205" s="13" t="e">
        <f>IF('m-file CAN Input'!#REF!="","",'m-file CAN Input'!#REF!)</f>
        <v>#REF!</v>
      </c>
      <c r="D205" s="13" t="e">
        <f>IF('m-file CAN Input'!#REF!="","",'m-file CAN Input'!#REF!)</f>
        <v>#REF!</v>
      </c>
      <c r="E205" s="13" t="e">
        <f t="shared" si="4"/>
        <v>#REF!</v>
      </c>
      <c r="F205" s="1" t="e">
        <f>IF('m-file CAN Input'!#REF!="uint8","uint8",IF('m-file CAN Input'!#REF!="single","single",""))</f>
        <v>#REF!</v>
      </c>
      <c r="G205" s="13" t="e">
        <f>IF('m-file CAN Input'!#REF!="[]","-",(IF('m-file CAN Input'!#REF!="'-'","-",(IF('m-file CAN Input'!#REF!="","",'m-file CAN Input'!#REF!)))))</f>
        <v>#REF!</v>
      </c>
      <c r="H205" s="13" t="e">
        <f>IF('m-file CAN Input'!#REF!="","",'m-file CAN Input'!#REF!)</f>
        <v>#REF!</v>
      </c>
    </row>
    <row r="206" spans="1:8" x14ac:dyDescent="0.3">
      <c r="A206" s="13">
        <v>205</v>
      </c>
      <c r="B206" s="13" t="str">
        <f>IF('m-file CAN Input'!C209="","//"&amp;'m-file CAN Input'!B210,'m-file CAN Input'!C209)</f>
        <v>ISettDowActReq</v>
      </c>
      <c r="C206" s="13" t="str">
        <f>IF('m-file CAN Input'!D209="","",'m-file CAN Input'!D209)</f>
        <v>FIU_SettDOWSts_Req</v>
      </c>
      <c r="D206" s="13" t="str">
        <f>IF('m-file CAN Input'!B209="","",'m-file CAN Input'!B209)</f>
        <v>FIU_ADAS_Config</v>
      </c>
      <c r="E206" s="13" t="str">
        <f t="shared" si="4"/>
        <v>RX</v>
      </c>
      <c r="F206" s="1" t="str">
        <f>IF('m-file CAN Input'!F209="uint8","uint8",IF('m-file CAN Input'!F209="single","single",""))</f>
        <v>uint8</v>
      </c>
      <c r="G206" s="13" t="str">
        <f>IF('m-file CAN Input'!L209="[]","-",(IF('m-file CAN Input'!L209="'-'","-",(IF('m-file CAN Input'!L209="","",'m-file CAN Input'!L209)))))</f>
        <v>-</v>
      </c>
      <c r="H206" s="13">
        <f>IF('m-file CAN Input'!H209="","",'m-file CAN Input'!H209)</f>
        <v>0</v>
      </c>
    </row>
    <row r="207" spans="1:8" x14ac:dyDescent="0.3">
      <c r="A207" s="13">
        <v>206</v>
      </c>
      <c r="B207" s="13" t="str">
        <f>IF('m-file CAN Input'!C210="","//"&amp;'m-file CAN Input'!B211,'m-file CAN Input'!C210)</f>
        <v>ISettDowSoundWarnReq</v>
      </c>
      <c r="C207" s="13" t="str">
        <f>IF('m-file CAN Input'!D210="","",'m-file CAN Input'!D210)</f>
        <v>FIU_SettDOWSoundAlert_Req</v>
      </c>
      <c r="D207" s="13" t="str">
        <f>IF('m-file CAN Input'!B210="","",'m-file CAN Input'!B210)</f>
        <v>FIU_ADAS_Config</v>
      </c>
      <c r="E207" s="13" t="str">
        <f t="shared" si="4"/>
        <v>RX</v>
      </c>
      <c r="F207" s="1" t="str">
        <f>IF('m-file CAN Input'!F210="uint8","uint8",IF('m-file CAN Input'!F210="single","single",""))</f>
        <v>uint8</v>
      </c>
      <c r="G207" s="13" t="str">
        <f>IF('m-file CAN Input'!L210="[]","-",(IF('m-file CAN Input'!L210="'-'","-",(IF('m-file CAN Input'!L210="","",'m-file CAN Input'!L210)))))</f>
        <v>-</v>
      </c>
      <c r="H207" s="13">
        <f>IF('m-file CAN Input'!H210="","",'m-file CAN Input'!H210)</f>
        <v>0</v>
      </c>
    </row>
    <row r="208" spans="1:8" x14ac:dyDescent="0.3">
      <c r="A208" s="13">
        <v>207</v>
      </c>
      <c r="B208" s="13" t="str">
        <f>IF('m-file CAN Input'!C211="","//"&amp;'m-file CAN Input'!B212,'m-file CAN Input'!C211)</f>
        <v>ISettLdwActReq</v>
      </c>
      <c r="C208" s="13" t="str">
        <f>IF('m-file CAN Input'!D211="","",'m-file CAN Input'!D211)</f>
        <v>FIU_SettLDWSts_Req</v>
      </c>
      <c r="D208" s="13" t="str">
        <f>IF('m-file CAN Input'!B211="","",'m-file CAN Input'!B211)</f>
        <v>FIU_ADAS_Config</v>
      </c>
      <c r="E208" s="13" t="str">
        <f t="shared" si="4"/>
        <v>RX</v>
      </c>
      <c r="F208" s="1" t="str">
        <f>IF('m-file CAN Input'!F211="uint8","uint8",IF('m-file CAN Input'!F211="single","single",""))</f>
        <v>uint8</v>
      </c>
      <c r="G208" s="13" t="str">
        <f>IF('m-file CAN Input'!L211="[]","-",(IF('m-file CAN Input'!L211="'-'","-",(IF('m-file CAN Input'!L211="","",'m-file CAN Input'!L211)))))</f>
        <v>-</v>
      </c>
      <c r="H208" s="13">
        <f>IF('m-file CAN Input'!H211="","",'m-file CAN Input'!H211)</f>
        <v>0</v>
      </c>
    </row>
    <row r="209" spans="1:8" x14ac:dyDescent="0.3">
      <c r="A209" s="13">
        <v>208</v>
      </c>
      <c r="B209" s="13" t="str">
        <f>IF('m-file CAN Input'!C212="","//"&amp;'m-file CAN Input'!B213,'m-file CAN Input'!C212)</f>
        <v>ISettLdwModeReq</v>
      </c>
      <c r="C209" s="13" t="str">
        <f>IF('m-file CAN Input'!D212="","",'m-file CAN Input'!D212)</f>
        <v>FIU_SettLDWMode_Req</v>
      </c>
      <c r="D209" s="13" t="str">
        <f>IF('m-file CAN Input'!B212="","",'m-file CAN Input'!B212)</f>
        <v>FIU_ADAS_Config</v>
      </c>
      <c r="E209" s="13" t="str">
        <f t="shared" si="4"/>
        <v>RX</v>
      </c>
      <c r="F209" s="1" t="str">
        <f>IF('m-file CAN Input'!F212="uint8","uint8",IF('m-file CAN Input'!F212="single","single",""))</f>
        <v>uint8</v>
      </c>
      <c r="G209" s="13" t="str">
        <f>IF('m-file CAN Input'!L212="[]","-",(IF('m-file CAN Input'!L212="'-'","-",(IF('m-file CAN Input'!L212="","",'m-file CAN Input'!L212)))))</f>
        <v>-</v>
      </c>
      <c r="H209" s="13">
        <f>IF('m-file CAN Input'!H212="","",'m-file CAN Input'!H212)</f>
        <v>0</v>
      </c>
    </row>
    <row r="210" spans="1:8" x14ac:dyDescent="0.3">
      <c r="A210" s="13">
        <v>209</v>
      </c>
      <c r="B210" s="13" t="str">
        <f>IF('m-file CAN Input'!C213="","//"&amp;'m-file CAN Input'!B214,'m-file CAN Input'!C213)</f>
        <v>ISettLdwVibrReq</v>
      </c>
      <c r="C210" s="13" t="str">
        <f>IF('m-file CAN Input'!D213="","",'m-file CAN Input'!D213)</f>
        <v>FIU_SettLDWVibration_Req</v>
      </c>
      <c r="D210" s="13" t="str">
        <f>IF('m-file CAN Input'!B213="","",'m-file CAN Input'!B213)</f>
        <v>FIU_ADAS_Config</v>
      </c>
      <c r="E210" s="13" t="str">
        <f t="shared" si="4"/>
        <v>RX</v>
      </c>
      <c r="F210" s="1" t="str">
        <f>IF('m-file CAN Input'!F213="uint8","uint8",IF('m-file CAN Input'!F213="single","single",""))</f>
        <v>uint8</v>
      </c>
      <c r="G210" s="13" t="str">
        <f>IF('m-file CAN Input'!L213="[]","-",(IF('m-file CAN Input'!L213="'-'","-",(IF('m-file CAN Input'!L213="","",'m-file CAN Input'!L213)))))</f>
        <v>-</v>
      </c>
      <c r="H210" s="13">
        <f>IF('m-file CAN Input'!H213="","",'m-file CAN Input'!H213)</f>
        <v>0</v>
      </c>
    </row>
    <row r="211" spans="1:8" x14ac:dyDescent="0.3">
      <c r="A211" s="13">
        <v>210</v>
      </c>
      <c r="B211" s="13" t="str">
        <f>IF('m-file CAN Input'!C214="","//"&amp;'m-file CAN Input'!B215,'m-file CAN Input'!C214)</f>
        <v>ISettLdwSoundReq</v>
      </c>
      <c r="C211" s="13" t="str">
        <f>IF('m-file CAN Input'!D214="","",'m-file CAN Input'!D214)</f>
        <v>FIU_SettLDWSoundAlert_Req</v>
      </c>
      <c r="D211" s="13" t="str">
        <f>IF('m-file CAN Input'!B214="","",'m-file CAN Input'!B214)</f>
        <v>FIU_ADAS_Config</v>
      </c>
      <c r="E211" s="13" t="str">
        <f t="shared" si="4"/>
        <v>RX</v>
      </c>
      <c r="F211" s="1" t="str">
        <f>IF('m-file CAN Input'!F214="uint8","uint8",IF('m-file CAN Input'!F214="single","single",""))</f>
        <v>uint8</v>
      </c>
      <c r="G211" s="13" t="str">
        <f>IF('m-file CAN Input'!L214="[]","-",(IF('m-file CAN Input'!L214="'-'","-",(IF('m-file CAN Input'!L214="","",'m-file CAN Input'!L214)))))</f>
        <v>-</v>
      </c>
      <c r="H211" s="13">
        <f>IF('m-file CAN Input'!H214="","",'m-file CAN Input'!H214)</f>
        <v>0</v>
      </c>
    </row>
    <row r="212" spans="1:8" x14ac:dyDescent="0.3">
      <c r="A212" s="13">
        <v>211</v>
      </c>
      <c r="B212" s="13" t="str">
        <f>IF('m-file CAN Input'!C215="","//"&amp;'m-file CAN Input'!B216,'m-file CAN Input'!C215)</f>
        <v>ISettLdpActReq</v>
      </c>
      <c r="C212" s="13" t="str">
        <f>IF('m-file CAN Input'!D215="","",'m-file CAN Input'!D215)</f>
        <v>FIU_SettLDPSts_Req</v>
      </c>
      <c r="D212" s="13" t="str">
        <f>IF('m-file CAN Input'!B215="","",'m-file CAN Input'!B215)</f>
        <v>FIU_ADAS_Config</v>
      </c>
      <c r="E212" s="13" t="str">
        <f t="shared" si="4"/>
        <v>RX</v>
      </c>
      <c r="F212" s="1" t="str">
        <f>IF('m-file CAN Input'!F215="uint8","uint8",IF('m-file CAN Input'!F215="single","single",""))</f>
        <v>uint8</v>
      </c>
      <c r="G212" s="13" t="str">
        <f>IF('m-file CAN Input'!L215="[]","-",(IF('m-file CAN Input'!L215="'-'","-",(IF('m-file CAN Input'!L215="","",'m-file CAN Input'!L215)))))</f>
        <v>-</v>
      </c>
      <c r="H212" s="13">
        <f>IF('m-file CAN Input'!H215="","",'m-file CAN Input'!H215)</f>
        <v>0</v>
      </c>
    </row>
    <row r="213" spans="1:8" x14ac:dyDescent="0.3">
      <c r="A213" s="13">
        <v>212</v>
      </c>
      <c r="B213" s="13" t="str">
        <f>IF('m-file CAN Input'!C216="","//"&amp;'m-file CAN Input'!#REF!,'m-file CAN Input'!C216)</f>
        <v>ISettRecActReq</v>
      </c>
      <c r="C213" s="13" t="str">
        <f>IF('m-file CAN Input'!D216="","",'m-file CAN Input'!D216)</f>
        <v>FIU_SettRecSts_Req</v>
      </c>
      <c r="D213" s="13" t="str">
        <f>IF('m-file CAN Input'!B216="","",'m-file CAN Input'!B216)</f>
        <v>FIU_ADAS_Config</v>
      </c>
      <c r="E213" s="13" t="str">
        <f t="shared" si="4"/>
        <v>RX</v>
      </c>
      <c r="F213" s="1" t="str">
        <f>IF('m-file CAN Input'!F216="uint8","uint8",IF('m-file CAN Input'!F216="single","single",""))</f>
        <v>uint8</v>
      </c>
      <c r="G213" s="13" t="str">
        <f>IF('m-file CAN Input'!L216="[]","-",(IF('m-file CAN Input'!L216="'-'","-",(IF('m-file CAN Input'!L216="","",'m-file CAN Input'!L216)))))</f>
        <v>-</v>
      </c>
      <c r="H213" s="13">
        <f>IF('m-file CAN Input'!H216="","",'m-file CAN Input'!H216)</f>
        <v>0</v>
      </c>
    </row>
    <row r="214" spans="1:8" x14ac:dyDescent="0.3">
      <c r="A214" s="13">
        <v>213</v>
      </c>
      <c r="B214" s="13" t="e">
        <f>IF('m-file CAN Input'!#REF!="","//"&amp;'m-file CAN Input'!#REF!,'m-file CAN Input'!#REF!)</f>
        <v>#REF!</v>
      </c>
      <c r="C214" s="13" t="e">
        <f>IF('m-file CAN Input'!#REF!="","",'m-file CAN Input'!#REF!)</f>
        <v>#REF!</v>
      </c>
      <c r="D214" s="13" t="e">
        <f>IF('m-file CAN Input'!#REF!="","",'m-file CAN Input'!#REF!)</f>
        <v>#REF!</v>
      </c>
      <c r="E214" s="13" t="e">
        <f t="shared" si="4"/>
        <v>#REF!</v>
      </c>
      <c r="F214" s="1" t="e">
        <f>IF('m-file CAN Input'!#REF!="uint8","uint8",IF('m-file CAN Input'!#REF!="single","single",""))</f>
        <v>#REF!</v>
      </c>
      <c r="G214" s="13" t="e">
        <f>IF('m-file CAN Input'!#REF!="[]","-",(IF('m-file CAN Input'!#REF!="'-'","-",(IF('m-file CAN Input'!#REF!="","",'m-file CAN Input'!#REF!)))))</f>
        <v>#REF!</v>
      </c>
      <c r="H214" s="13" t="e">
        <f>IF('m-file CAN Input'!#REF!="","",'m-file CAN Input'!#REF!)</f>
        <v>#REF!</v>
      </c>
    </row>
    <row r="215" spans="1:8" x14ac:dyDescent="0.3">
      <c r="A215" s="13">
        <v>214</v>
      </c>
      <c r="B215" s="13" t="e">
        <f>IF('m-file CAN Input'!#REF!="","//"&amp;'m-file CAN Input'!B217,'m-file CAN Input'!#REF!)</f>
        <v>#REF!</v>
      </c>
      <c r="C215" s="13" t="e">
        <f>IF('m-file CAN Input'!#REF!="","",'m-file CAN Input'!#REF!)</f>
        <v>#REF!</v>
      </c>
      <c r="D215" s="13" t="e">
        <f>IF('m-file CAN Input'!#REF!="","",'m-file CAN Input'!#REF!)</f>
        <v>#REF!</v>
      </c>
      <c r="E215" s="13" t="e">
        <f t="shared" si="4"/>
        <v>#REF!</v>
      </c>
      <c r="F215" s="1" t="e">
        <f>IF('m-file CAN Input'!#REF!="uint8","uint8",IF('m-file CAN Input'!#REF!="single","single",""))</f>
        <v>#REF!</v>
      </c>
      <c r="G215" s="13" t="e">
        <f>IF('m-file CAN Input'!#REF!="[]","-",(IF('m-file CAN Input'!#REF!="'-'","-",(IF('m-file CAN Input'!#REF!="","",'m-file CAN Input'!#REF!)))))</f>
        <v>#REF!</v>
      </c>
      <c r="H215" s="13" t="e">
        <f>IF('m-file CAN Input'!#REF!="","",'m-file CAN Input'!#REF!)</f>
        <v>#REF!</v>
      </c>
    </row>
    <row r="216" spans="1:8" x14ac:dyDescent="0.3">
      <c r="A216" s="13">
        <v>215</v>
      </c>
      <c r="B216" s="13" t="str">
        <f>IF('m-file CAN Input'!C217="","//"&amp;'m-file CAN Input'!B218,'m-file CAN Input'!C217)</f>
        <v>ISettLkaActReq</v>
      </c>
      <c r="C216" s="13" t="str">
        <f>IF('m-file CAN Input'!D217="","",'m-file CAN Input'!D217)</f>
        <v>FIU_SettLKASts_Req</v>
      </c>
      <c r="D216" s="13" t="str">
        <f>IF('m-file CAN Input'!B217="","",'m-file CAN Input'!B217)</f>
        <v>FIU_ADAS_Config</v>
      </c>
      <c r="E216" s="13" t="str">
        <f t="shared" si="4"/>
        <v>RX</v>
      </c>
      <c r="F216" s="1" t="str">
        <f>IF('m-file CAN Input'!F217="uint8","uint8",IF('m-file CAN Input'!F217="single","single",""))</f>
        <v>uint8</v>
      </c>
      <c r="G216" s="13" t="str">
        <f>IF('m-file CAN Input'!L217="[]","-",(IF('m-file CAN Input'!L217="'-'","-",(IF('m-file CAN Input'!L217="","",'m-file CAN Input'!L217)))))</f>
        <v>-</v>
      </c>
      <c r="H216" s="13">
        <f>IF('m-file CAN Input'!H217="","",'m-file CAN Input'!H217)</f>
        <v>0</v>
      </c>
    </row>
    <row r="217" spans="1:8" x14ac:dyDescent="0.3">
      <c r="A217" s="13">
        <v>216</v>
      </c>
      <c r="B217" s="13" t="str">
        <f>IF('m-file CAN Input'!C218="","//"&amp;'m-file CAN Input'!B219,'m-file CAN Input'!C218)</f>
        <v>ISettTsrActReq</v>
      </c>
      <c r="C217" s="13" t="str">
        <f>IF('m-file CAN Input'!D218="","",'m-file CAN Input'!D218)</f>
        <v>FIU_SettTSRsts_Req</v>
      </c>
      <c r="D217" s="13" t="str">
        <f>IF('m-file CAN Input'!B218="","",'m-file CAN Input'!B218)</f>
        <v>FIU_ADAS_Config</v>
      </c>
      <c r="E217" s="13" t="str">
        <f t="shared" si="4"/>
        <v>RX</v>
      </c>
      <c r="F217" s="1" t="str">
        <f>IF('m-file CAN Input'!F218="uint8","uint8",IF('m-file CAN Input'!F218="single","single",""))</f>
        <v>uint8</v>
      </c>
      <c r="G217" s="13" t="str">
        <f>IF('m-file CAN Input'!L218="[]","-",(IF('m-file CAN Input'!L218="'-'","-",(IF('m-file CAN Input'!L218="","",'m-file CAN Input'!L218)))))</f>
        <v>-</v>
      </c>
      <c r="H217" s="13">
        <f>IF('m-file CAN Input'!H218="","",'m-file CAN Input'!H218)</f>
        <v>0</v>
      </c>
    </row>
    <row r="218" spans="1:8" x14ac:dyDescent="0.3">
      <c r="A218" s="13">
        <v>217</v>
      </c>
      <c r="B218" s="13" t="str">
        <f>IF('m-file CAN Input'!C219="","//"&amp;'m-file CAN Input'!B220,'m-file CAN Input'!C219)</f>
        <v>ISettRdaActReq</v>
      </c>
      <c r="C218" s="13" t="str">
        <f>IF('m-file CAN Input'!D219="","",'m-file CAN Input'!D219)</f>
        <v>FIU_SettRDAsts_Req</v>
      </c>
      <c r="D218" s="13" t="str">
        <f>IF('m-file CAN Input'!B219="","",'m-file CAN Input'!B219)</f>
        <v>FIU_ADAS_Config</v>
      </c>
      <c r="E218" s="13" t="str">
        <f t="shared" si="4"/>
        <v>RX</v>
      </c>
      <c r="F218" s="1" t="str">
        <f>IF('m-file CAN Input'!F219="uint8","uint8",IF('m-file CAN Input'!F219="single","single",""))</f>
        <v>uint8</v>
      </c>
      <c r="G218" s="13" t="str">
        <f>IF('m-file CAN Input'!L219="[]","-",(IF('m-file CAN Input'!L219="'-'","-",(IF('m-file CAN Input'!L219="","",'m-file CAN Input'!L219)))))</f>
        <v>-</v>
      </c>
      <c r="H218" s="13">
        <f>IF('m-file CAN Input'!H219="","",'m-file CAN Input'!H219)</f>
        <v>0</v>
      </c>
    </row>
    <row r="219" spans="1:8" x14ac:dyDescent="0.3">
      <c r="A219" s="13">
        <v>218</v>
      </c>
      <c r="B219" s="13" t="str">
        <f>IF('m-file CAN Input'!C220="","//"&amp;'m-file CAN Input'!B221,'m-file CAN Input'!C220)</f>
        <v>ISettRDAAutoBrake_Req</v>
      </c>
      <c r="C219" s="13" t="str">
        <f>IF('m-file CAN Input'!D220="","",'m-file CAN Input'!D220)</f>
        <v>FIU_SettRDAAutoBrake_Req</v>
      </c>
      <c r="D219" s="13" t="str">
        <f>IF('m-file CAN Input'!B220="","",'m-file CAN Input'!B220)</f>
        <v>FIU_ADAS_Config</v>
      </c>
      <c r="E219" s="13" t="str">
        <f t="shared" si="4"/>
        <v>RX</v>
      </c>
      <c r="F219" s="1" t="str">
        <f>IF('m-file CAN Input'!F220="uint8","uint8",IF('m-file CAN Input'!F220="single","single",""))</f>
        <v>uint8</v>
      </c>
      <c r="G219" s="13" t="str">
        <f>IF('m-file CAN Input'!L220="[]","-",(IF('m-file CAN Input'!L220="'-'","-",(IF('m-file CAN Input'!L220="","",'m-file CAN Input'!L220)))))</f>
        <v>-</v>
      </c>
      <c r="H219" s="13">
        <f>IF('m-file CAN Input'!H220="","",'m-file CAN Input'!H220)</f>
        <v>0</v>
      </c>
    </row>
    <row r="220" spans="1:8" x14ac:dyDescent="0.3">
      <c r="A220" s="13">
        <v>219</v>
      </c>
      <c r="B220" s="13" t="str">
        <f>IF('m-file CAN Input'!C221="","//"&amp;'m-file CAN Input'!B222,'m-file CAN Input'!C221)</f>
        <v>ISettRctcActReq</v>
      </c>
      <c r="C220" s="13" t="str">
        <f>IF('m-file CAN Input'!D221="","",'m-file CAN Input'!D221)</f>
        <v>FIU_SettRCTCsts_Req</v>
      </c>
      <c r="D220" s="13" t="str">
        <f>IF('m-file CAN Input'!B221="","",'m-file CAN Input'!B221)</f>
        <v>FIU_ADAS_Config</v>
      </c>
      <c r="E220" s="13" t="str">
        <f t="shared" si="4"/>
        <v>RX</v>
      </c>
      <c r="F220" s="1" t="str">
        <f>IF('m-file CAN Input'!F221="uint8","uint8",IF('m-file CAN Input'!F221="single","single",""))</f>
        <v>uint8</v>
      </c>
      <c r="G220" s="13" t="str">
        <f>IF('m-file CAN Input'!L221="[]","-",(IF('m-file CAN Input'!L221="'-'","-",(IF('m-file CAN Input'!L221="","",'m-file CAN Input'!L221)))))</f>
        <v>-</v>
      </c>
      <c r="H220" s="13">
        <f>IF('m-file CAN Input'!H221="","",'m-file CAN Input'!H221)</f>
        <v>0</v>
      </c>
    </row>
    <row r="221" spans="1:8" x14ac:dyDescent="0.3">
      <c r="A221" s="13">
        <v>220</v>
      </c>
      <c r="B221" s="13" t="str">
        <f>IF('m-file CAN Input'!C222="","//"&amp;'m-file CAN Input'!B223,'m-file CAN Input'!C222)</f>
        <v>ISettCleanSensorReq</v>
      </c>
      <c r="C221" s="13" t="str">
        <f>IF('m-file CAN Input'!D222="","",'m-file CAN Input'!D222)</f>
        <v>FIU_SettSensCleanSts_Req</v>
      </c>
      <c r="D221" s="13" t="str">
        <f>IF('m-file CAN Input'!B222="","",'m-file CAN Input'!B222)</f>
        <v>FIU_ADAS_Config</v>
      </c>
      <c r="E221" s="13" t="str">
        <f t="shared" si="4"/>
        <v>RX</v>
      </c>
      <c r="F221" s="1" t="str">
        <f>IF('m-file CAN Input'!F222="uint8","uint8",IF('m-file CAN Input'!F222="single","single",""))</f>
        <v>uint8</v>
      </c>
      <c r="G221" s="13" t="str">
        <f>IF('m-file CAN Input'!L222="[]","-",(IF('m-file CAN Input'!L222="'-'","-",(IF('m-file CAN Input'!L222="","",'m-file CAN Input'!L222)))))</f>
        <v>-</v>
      </c>
      <c r="H221" s="13">
        <f>IF('m-file CAN Input'!H222="","",'m-file CAN Input'!H222)</f>
        <v>0</v>
      </c>
    </row>
    <row r="222" spans="1:8" x14ac:dyDescent="0.3">
      <c r="A222" s="13">
        <v>221</v>
      </c>
      <c r="B222" s="13" t="str">
        <f>IF('m-file CAN Input'!C223="","//"&amp;'m-file CAN Input'!B224,'m-file CAN Input'!C223)</f>
        <v>//FIU_Msg3</v>
      </c>
      <c r="C222" s="13" t="str">
        <f>IF('m-file CAN Input'!D223="","",'m-file CAN Input'!D223)</f>
        <v/>
      </c>
      <c r="D222" s="13" t="str">
        <f>IF('m-file CAN Input'!B223="","",'m-file CAN Input'!B223)</f>
        <v/>
      </c>
      <c r="E222" s="13" t="str">
        <f t="shared" si="4"/>
        <v/>
      </c>
      <c r="F222" s="1" t="str">
        <f>IF('m-file CAN Input'!F223="uint8","uint8",IF('m-file CAN Input'!F223="single","single",""))</f>
        <v/>
      </c>
      <c r="G222" s="13" t="str">
        <f>IF('m-file CAN Input'!L223="[]","-",(IF('m-file CAN Input'!L223="'-'","-",(IF('m-file CAN Input'!L223="","",'m-file CAN Input'!L223)))))</f>
        <v/>
      </c>
      <c r="H222" s="13" t="str">
        <f>IF('m-file CAN Input'!H223="","",'m-file CAN Input'!H223)</f>
        <v/>
      </c>
    </row>
    <row r="223" spans="1:8" x14ac:dyDescent="0.3">
      <c r="A223" s="13">
        <v>222</v>
      </c>
      <c r="B223" s="13" t="str">
        <f>IF('m-file CAN Input'!C224="","//"&amp;'m-file CAN Input'!B225,'m-file CAN Input'!C224)</f>
        <v>ISettRoadSignStsReq</v>
      </c>
      <c r="C223" s="13" t="str">
        <f>IF('m-file CAN Input'!D224="","",'m-file CAN Input'!D224)</f>
        <v>FIU_ProjectionRoadSigns_Req</v>
      </c>
      <c r="D223" s="13" t="str">
        <f>IF('m-file CAN Input'!B224="","",'m-file CAN Input'!B224)</f>
        <v>FIU_Msg3</v>
      </c>
      <c r="E223" s="13" t="str">
        <f t="shared" si="4"/>
        <v>RX</v>
      </c>
      <c r="F223" s="1" t="str">
        <f>IF('m-file CAN Input'!F224="uint8","uint8",IF('m-file CAN Input'!F224="single","single",""))</f>
        <v>uint8</v>
      </c>
      <c r="G223" s="13" t="str">
        <f>IF('m-file CAN Input'!L224="[]","-",(IF('m-file CAN Input'!L224="'-'","-",(IF('m-file CAN Input'!L224="","",'m-file CAN Input'!L224)))))</f>
        <v>-</v>
      </c>
      <c r="H223" s="13">
        <f>IF('m-file CAN Input'!H224="","",'m-file CAN Input'!H224)</f>
        <v>0</v>
      </c>
    </row>
    <row r="224" spans="1:8" x14ac:dyDescent="0.3">
      <c r="A224" s="13">
        <v>223</v>
      </c>
      <c r="B224" s="13" t="str">
        <f>IF('m-file CAN Input'!C225="","//"&amp;'m-file CAN Input'!B226,'m-file CAN Input'!C225)</f>
        <v>ISettNavigStsReq</v>
      </c>
      <c r="C224" s="13" t="str">
        <f>IF('m-file CAN Input'!D225="","",'m-file CAN Input'!D225)</f>
        <v>FIU_ProjectionNavigation_Req</v>
      </c>
      <c r="D224" s="13" t="str">
        <f>IF('m-file CAN Input'!B225="","",'m-file CAN Input'!B225)</f>
        <v>FIU_Msg3</v>
      </c>
      <c r="E224" s="13" t="str">
        <f t="shared" si="4"/>
        <v>RX</v>
      </c>
      <c r="F224" s="1" t="str">
        <f>IF('m-file CAN Input'!F225="uint8","uint8",IF('m-file CAN Input'!F225="single","single",""))</f>
        <v>uint8</v>
      </c>
      <c r="G224" s="13" t="str">
        <f>IF('m-file CAN Input'!L225="[]","-",(IF('m-file CAN Input'!L225="'-'","-",(IF('m-file CAN Input'!L225="","",'m-file CAN Input'!L225)))))</f>
        <v>-</v>
      </c>
      <c r="H224" s="13">
        <f>IF('m-file CAN Input'!H225="","",'m-file CAN Input'!H225)</f>
        <v>0</v>
      </c>
    </row>
    <row r="225" spans="1:8" x14ac:dyDescent="0.3">
      <c r="A225" s="13">
        <v>224</v>
      </c>
      <c r="B225" s="13" t="str">
        <f>IF('m-file CAN Input'!C226="","//"&amp;'m-file CAN Input'!B227,'m-file CAN Input'!C226)</f>
        <v>ISettOtherObjStsReq</v>
      </c>
      <c r="C225" s="13" t="str">
        <f>IF('m-file CAN Input'!D226="","",'m-file CAN Input'!D226)</f>
        <v>FIU_ProjectionLiveObj_Req</v>
      </c>
      <c r="D225" s="13" t="str">
        <f>IF('m-file CAN Input'!B226="","",'m-file CAN Input'!B226)</f>
        <v>FIU_Msg3</v>
      </c>
      <c r="E225" s="13" t="str">
        <f t="shared" si="4"/>
        <v>RX</v>
      </c>
      <c r="F225" s="1" t="str">
        <f>IF('m-file CAN Input'!F226="uint8","uint8",IF('m-file CAN Input'!F226="single","single",""))</f>
        <v>uint8</v>
      </c>
      <c r="G225" s="13" t="str">
        <f>IF('m-file CAN Input'!L226="[]","-",(IF('m-file CAN Input'!L226="'-'","-",(IF('m-file CAN Input'!L226="","",'m-file CAN Input'!L226)))))</f>
        <v>-</v>
      </c>
      <c r="H225" s="13">
        <f>IF('m-file CAN Input'!H226="","",'m-file CAN Input'!H226)</f>
        <v>0</v>
      </c>
    </row>
    <row r="226" spans="1:8" x14ac:dyDescent="0.3">
      <c r="A226" s="13">
        <v>225</v>
      </c>
      <c r="B226" s="13" t="str">
        <f>IF('m-file CAN Input'!C227="","//"&amp;'m-file CAN Input'!B228,'m-file CAN Input'!C227)</f>
        <v>ISettProjectionOnARoadReq</v>
      </c>
      <c r="C226" s="13" t="str">
        <f>IF('m-file CAN Input'!D227="","",'m-file CAN Input'!D227)</f>
        <v>FIU_ProjectionOnARoad_Req</v>
      </c>
      <c r="D226" s="13" t="str">
        <f>IF('m-file CAN Input'!B227="","",'m-file CAN Input'!B227)</f>
        <v>FIU_Msg3</v>
      </c>
      <c r="E226" s="13" t="str">
        <f t="shared" si="4"/>
        <v>RX</v>
      </c>
      <c r="F226" s="1" t="str">
        <f>IF('m-file CAN Input'!F227="uint8","uint8",IF('m-file CAN Input'!F227="single","single",""))</f>
        <v>uint8</v>
      </c>
      <c r="G226" s="13" t="str">
        <f>IF('m-file CAN Input'!L227="[]","-",(IF('m-file CAN Input'!L227="'-'","-",(IF('m-file CAN Input'!L227="","",'m-file CAN Input'!L227)))))</f>
        <v>-</v>
      </c>
      <c r="H226" s="13">
        <f>IF('m-file CAN Input'!H227="","",'m-file CAN Input'!H227)</f>
        <v>0</v>
      </c>
    </row>
    <row r="227" spans="1:8" x14ac:dyDescent="0.3">
      <c r="A227" s="13">
        <v>226</v>
      </c>
      <c r="B227" s="13" t="e">
        <f>IF('m-file CAN Input'!C228="","//"&amp;'m-file CAN Input'!#REF!,'m-file CAN Input'!C228)</f>
        <v>#REF!</v>
      </c>
      <c r="C227" s="13" t="str">
        <f>IF('m-file CAN Input'!D228="","",'m-file CAN Input'!D228)</f>
        <v/>
      </c>
      <c r="D227" s="13" t="str">
        <f>IF('m-file CAN Input'!B228="","",'m-file CAN Input'!B228)</f>
        <v/>
      </c>
      <c r="E227" s="13" t="str">
        <f t="shared" si="4"/>
        <v/>
      </c>
      <c r="F227" s="1" t="str">
        <f>IF('m-file CAN Input'!F228="uint8","uint8",IF('m-file CAN Input'!F228="single","single",""))</f>
        <v/>
      </c>
      <c r="G227" s="13" t="str">
        <f>IF('m-file CAN Input'!L228="[]","-",(IF('m-file CAN Input'!L228="'-'","-",(IF('m-file CAN Input'!L228="","",'m-file CAN Input'!L228)))))</f>
        <v/>
      </c>
      <c r="H227" s="13" t="str">
        <f>IF('m-file CAN Input'!H228="","",'m-file CAN Input'!H228)</f>
        <v/>
      </c>
    </row>
    <row r="228" spans="1:8" x14ac:dyDescent="0.3">
      <c r="A228" s="13">
        <v>227</v>
      </c>
      <c r="B228" s="13" t="e">
        <f>IF('m-file CAN Input'!#REF!="","//"&amp;'m-file CAN Input'!#REF!,'m-file CAN Input'!#REF!)</f>
        <v>#REF!</v>
      </c>
      <c r="C228" s="13" t="e">
        <f>IF('m-file CAN Input'!#REF!="","",'m-file CAN Input'!#REF!)</f>
        <v>#REF!</v>
      </c>
      <c r="D228" s="13" t="e">
        <f>IF('m-file CAN Input'!#REF!="","",'m-file CAN Input'!#REF!)</f>
        <v>#REF!</v>
      </c>
      <c r="E228" s="13" t="e">
        <f t="shared" si="4"/>
        <v>#REF!</v>
      </c>
      <c r="F228" s="1" t="e">
        <f>IF('m-file CAN Input'!#REF!="uint8","uint8",IF('m-file CAN Input'!#REF!="single","single",""))</f>
        <v>#REF!</v>
      </c>
      <c r="G228" s="13" t="e">
        <f>IF('m-file CAN Input'!#REF!="[]","-",(IF('m-file CAN Input'!#REF!="'-'","-",(IF('m-file CAN Input'!#REF!="","",'m-file CAN Input'!#REF!)))))</f>
        <v>#REF!</v>
      </c>
      <c r="H228" s="13" t="e">
        <f>IF('m-file CAN Input'!#REF!="","",'m-file CAN Input'!#REF!)</f>
        <v>#REF!</v>
      </c>
    </row>
    <row r="229" spans="1:8" x14ac:dyDescent="0.3">
      <c r="A229" s="13">
        <v>228</v>
      </c>
      <c r="B229" s="13" t="e">
        <f>IF('m-file CAN Input'!#REF!="","//"&amp;'m-file CAN Input'!#REF!,'m-file CAN Input'!#REF!)</f>
        <v>#REF!</v>
      </c>
      <c r="C229" s="13" t="e">
        <f>IF('m-file CAN Input'!#REF!="","",'m-file CAN Input'!#REF!)</f>
        <v>#REF!</v>
      </c>
      <c r="D229" s="13" t="e">
        <f>IF('m-file CAN Input'!#REF!="","",'m-file CAN Input'!#REF!)</f>
        <v>#REF!</v>
      </c>
      <c r="E229" s="13" t="e">
        <f t="shared" si="4"/>
        <v>#REF!</v>
      </c>
      <c r="F229" s="1" t="e">
        <f>IF('m-file CAN Input'!#REF!="uint8","uint8",IF('m-file CAN Input'!#REF!="single","single",""))</f>
        <v>#REF!</v>
      </c>
      <c r="G229" s="13" t="e">
        <f>IF('m-file CAN Input'!#REF!="[]","-",(IF('m-file CAN Input'!#REF!="'-'","-",(IF('m-file CAN Input'!#REF!="","",'m-file CAN Input'!#REF!)))))</f>
        <v>#REF!</v>
      </c>
      <c r="H229" s="13" t="e">
        <f>IF('m-file CAN Input'!#REF!="","",'m-file CAN Input'!#REF!)</f>
        <v>#REF!</v>
      </c>
    </row>
    <row r="230" spans="1:8" x14ac:dyDescent="0.3">
      <c r="A230" s="13">
        <v>229</v>
      </c>
      <c r="B230" s="13" t="e">
        <f>IF('m-file CAN Input'!#REF!="","//"&amp;'m-file CAN Input'!#REF!,'m-file CAN Input'!#REF!)</f>
        <v>#REF!</v>
      </c>
      <c r="C230" s="13" t="e">
        <f>IF('m-file CAN Input'!#REF!="","",'m-file CAN Input'!#REF!)</f>
        <v>#REF!</v>
      </c>
      <c r="D230" s="13" t="e">
        <f>IF('m-file CAN Input'!#REF!="","",'m-file CAN Input'!#REF!)</f>
        <v>#REF!</v>
      </c>
      <c r="E230" s="13" t="e">
        <f t="shared" si="4"/>
        <v>#REF!</v>
      </c>
      <c r="F230" s="1" t="e">
        <f>IF('m-file CAN Input'!#REF!="uint8","uint8",IF('m-file CAN Input'!#REF!="single","single",""))</f>
        <v>#REF!</v>
      </c>
      <c r="G230" s="13" t="e">
        <f>IF('m-file CAN Input'!#REF!="[]","-",(IF('m-file CAN Input'!#REF!="'-'","-",(IF('m-file CAN Input'!#REF!="","",'m-file CAN Input'!#REF!)))))</f>
        <v>#REF!</v>
      </c>
      <c r="H230" s="13" t="e">
        <f>IF('m-file CAN Input'!#REF!="","",'m-file CAN Input'!#REF!)</f>
        <v>#REF!</v>
      </c>
    </row>
    <row r="231" spans="1:8" x14ac:dyDescent="0.3">
      <c r="A231" s="13">
        <v>230</v>
      </c>
      <c r="B231" s="13" t="e">
        <f>IF('m-file CAN Input'!#REF!="","//"&amp;'m-file CAN Input'!#REF!,'m-file CAN Input'!#REF!)</f>
        <v>#REF!</v>
      </c>
      <c r="C231" s="13" t="e">
        <f>IF('m-file CAN Input'!#REF!="","",'m-file CAN Input'!#REF!)</f>
        <v>#REF!</v>
      </c>
      <c r="D231" s="13" t="e">
        <f>IF('m-file CAN Input'!#REF!="","",'m-file CAN Input'!#REF!)</f>
        <v>#REF!</v>
      </c>
      <c r="E231" s="13" t="e">
        <f t="shared" si="4"/>
        <v>#REF!</v>
      </c>
      <c r="F231" s="1" t="e">
        <f>IF('m-file CAN Input'!#REF!="uint8","uint8",IF('m-file CAN Input'!#REF!="single","single",""))</f>
        <v>#REF!</v>
      </c>
      <c r="G231" s="13" t="e">
        <f>IF('m-file CAN Input'!#REF!="[]","-",(IF('m-file CAN Input'!#REF!="'-'","-",(IF('m-file CAN Input'!#REF!="","",'m-file CAN Input'!#REF!)))))</f>
        <v>#REF!</v>
      </c>
      <c r="H231" s="13" t="e">
        <f>IF('m-file CAN Input'!#REF!="","",'m-file CAN Input'!#REF!)</f>
        <v>#REF!</v>
      </c>
    </row>
    <row r="232" spans="1:8" x14ac:dyDescent="0.3">
      <c r="A232" s="13">
        <v>231</v>
      </c>
      <c r="B232" s="13" t="e">
        <f>IF('m-file CAN Input'!#REF!="","//"&amp;'m-file CAN Input'!#REF!,'m-file CAN Input'!#REF!)</f>
        <v>#REF!</v>
      </c>
      <c r="C232" s="13" t="e">
        <f>IF('m-file CAN Input'!#REF!="","",'m-file CAN Input'!#REF!)</f>
        <v>#REF!</v>
      </c>
      <c r="D232" s="13" t="e">
        <f>IF('m-file CAN Input'!#REF!="","",'m-file CAN Input'!#REF!)</f>
        <v>#REF!</v>
      </c>
      <c r="E232" s="13" t="e">
        <f t="shared" si="4"/>
        <v>#REF!</v>
      </c>
      <c r="F232" s="1" t="e">
        <f>IF('m-file CAN Input'!#REF!="uint8","uint8",IF('m-file CAN Input'!#REF!="single","single",""))</f>
        <v>#REF!</v>
      </c>
      <c r="G232" s="13" t="e">
        <f>IF('m-file CAN Input'!#REF!="[]","-",(IF('m-file CAN Input'!#REF!="'-'","-",(IF('m-file CAN Input'!#REF!="","",'m-file CAN Input'!#REF!)))))</f>
        <v>#REF!</v>
      </c>
      <c r="H232" s="13" t="e">
        <f>IF('m-file CAN Input'!#REF!="","",'m-file CAN Input'!#REF!)</f>
        <v>#REF!</v>
      </c>
    </row>
    <row r="233" spans="1:8" x14ac:dyDescent="0.3">
      <c r="A233" s="13">
        <v>232</v>
      </c>
      <c r="B233" s="13" t="e">
        <f>IF('m-file CAN Input'!#REF!="","//"&amp;'m-file CAN Input'!#REF!,'m-file CAN Input'!#REF!)</f>
        <v>#REF!</v>
      </c>
      <c r="C233" s="13" t="e">
        <f>IF('m-file CAN Input'!#REF!="","",'m-file CAN Input'!#REF!)</f>
        <v>#REF!</v>
      </c>
      <c r="D233" s="13" t="e">
        <f>IF('m-file CAN Input'!#REF!="","",'m-file CAN Input'!#REF!)</f>
        <v>#REF!</v>
      </c>
      <c r="E233" s="13" t="e">
        <f t="shared" si="4"/>
        <v>#REF!</v>
      </c>
      <c r="F233" s="1" t="e">
        <f>IF('m-file CAN Input'!#REF!="uint8","uint8",IF('m-file CAN Input'!#REF!="single","single",""))</f>
        <v>#REF!</v>
      </c>
      <c r="G233" s="13" t="e">
        <f>IF('m-file CAN Input'!#REF!="[]","-",(IF('m-file CAN Input'!#REF!="'-'","-",(IF('m-file CAN Input'!#REF!="","",'m-file CAN Input'!#REF!)))))</f>
        <v>#REF!</v>
      </c>
      <c r="H233" s="13" t="e">
        <f>IF('m-file CAN Input'!#REF!="","",'m-file CAN Input'!#REF!)</f>
        <v>#REF!</v>
      </c>
    </row>
    <row r="234" spans="1:8" x14ac:dyDescent="0.3">
      <c r="A234" s="13">
        <v>233</v>
      </c>
      <c r="B234" s="13" t="e">
        <f>IF('m-file CAN Input'!#REF!="","//"&amp;'m-file CAN Input'!#REF!,'m-file CAN Input'!#REF!)</f>
        <v>#REF!</v>
      </c>
      <c r="C234" s="13" t="e">
        <f>IF('m-file CAN Input'!#REF!="","",'m-file CAN Input'!#REF!)</f>
        <v>#REF!</v>
      </c>
      <c r="D234" s="13" t="e">
        <f>IF('m-file CAN Input'!#REF!="","",'m-file CAN Input'!#REF!)</f>
        <v>#REF!</v>
      </c>
      <c r="E234" s="13" t="e">
        <f t="shared" si="4"/>
        <v>#REF!</v>
      </c>
      <c r="F234" s="1" t="e">
        <f>IF('m-file CAN Input'!#REF!="uint8","uint8",IF('m-file CAN Input'!#REF!="single","single",""))</f>
        <v>#REF!</v>
      </c>
      <c r="G234" s="13" t="e">
        <f>IF('m-file CAN Input'!#REF!="[]","-",(IF('m-file CAN Input'!#REF!="'-'","-",(IF('m-file CAN Input'!#REF!="","",'m-file CAN Input'!#REF!)))))</f>
        <v>#REF!</v>
      </c>
      <c r="H234" s="13" t="e">
        <f>IF('m-file CAN Input'!#REF!="","",'m-file CAN Input'!#REF!)</f>
        <v>#REF!</v>
      </c>
    </row>
    <row r="235" spans="1:8" x14ac:dyDescent="0.3">
      <c r="A235" s="13">
        <v>234</v>
      </c>
      <c r="B235" s="13" t="e">
        <f>IF('m-file CAN Input'!#REF!="","//"&amp;'m-file CAN Input'!#REF!,'m-file CAN Input'!#REF!)</f>
        <v>#REF!</v>
      </c>
      <c r="C235" s="13" t="e">
        <f>IF('m-file CAN Input'!#REF!="","",'m-file CAN Input'!#REF!)</f>
        <v>#REF!</v>
      </c>
      <c r="D235" s="13" t="e">
        <f>IF('m-file CAN Input'!#REF!="","",'m-file CAN Input'!#REF!)</f>
        <v>#REF!</v>
      </c>
      <c r="E235" s="13" t="e">
        <f t="shared" si="4"/>
        <v>#REF!</v>
      </c>
      <c r="F235" s="1" t="e">
        <f>IF('m-file CAN Input'!#REF!="uint8","uint8",IF('m-file CAN Input'!#REF!="single","single",""))</f>
        <v>#REF!</v>
      </c>
      <c r="G235" s="13" t="e">
        <f>IF('m-file CAN Input'!#REF!="[]","-",(IF('m-file CAN Input'!#REF!="'-'","-",(IF('m-file CAN Input'!#REF!="","",'m-file CAN Input'!#REF!)))))</f>
        <v>#REF!</v>
      </c>
      <c r="H235" s="13" t="e">
        <f>IF('m-file CAN Input'!#REF!="","",'m-file CAN Input'!#REF!)</f>
        <v>#REF!</v>
      </c>
    </row>
    <row r="236" spans="1:8" x14ac:dyDescent="0.3">
      <c r="A236" s="13">
        <v>235</v>
      </c>
      <c r="B236" s="13" t="e">
        <f>IF('m-file CAN Input'!#REF!="","//"&amp;'m-file CAN Input'!#REF!,'m-file CAN Input'!#REF!)</f>
        <v>#REF!</v>
      </c>
      <c r="C236" s="13" t="e">
        <f>IF('m-file CAN Input'!#REF!="","",'m-file CAN Input'!#REF!)</f>
        <v>#REF!</v>
      </c>
      <c r="D236" s="13" t="e">
        <f>IF('m-file CAN Input'!#REF!="","",'m-file CAN Input'!#REF!)</f>
        <v>#REF!</v>
      </c>
      <c r="E236" s="13" t="e">
        <f t="shared" si="4"/>
        <v>#REF!</v>
      </c>
      <c r="F236" s="1" t="e">
        <f>IF('m-file CAN Input'!#REF!="uint8","uint8",IF('m-file CAN Input'!#REF!="single","single",""))</f>
        <v>#REF!</v>
      </c>
      <c r="G236" s="13" t="e">
        <f>IF('m-file CAN Input'!#REF!="[]","-",(IF('m-file CAN Input'!#REF!="'-'","-",(IF('m-file CAN Input'!#REF!="","",'m-file CAN Input'!#REF!)))))</f>
        <v>#REF!</v>
      </c>
      <c r="H236" s="13" t="e">
        <f>IF('m-file CAN Input'!#REF!="","",'m-file CAN Input'!#REF!)</f>
        <v>#REF!</v>
      </c>
    </row>
  </sheetData>
  <conditionalFormatting sqref="B1:B1048576">
    <cfRule type="containsText" dxfId="50" priority="1" operator="containsText" text="//">
      <formula>NOT(ISERROR(SEARCH("//",B1)))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13</vt:i4>
      </vt:variant>
      <vt:variant>
        <vt:lpstr>Именованные диапазоны</vt:lpstr>
      </vt:variant>
      <vt:variant>
        <vt:i4>1</vt:i4>
      </vt:variant>
    </vt:vector>
  </HeadingPairs>
  <TitlesOfParts>
    <vt:vector size="14" baseType="lpstr">
      <vt:lpstr>m-file CAN Input</vt:lpstr>
      <vt:lpstr>m-file CAN Output</vt:lpstr>
      <vt:lpstr>m-file VLC Input</vt:lpstr>
      <vt:lpstr>m-file VLC Output</vt:lpstr>
      <vt:lpstr>m-file Diag Input</vt:lpstr>
      <vt:lpstr>m-file Diag Output</vt:lpstr>
      <vt:lpstr>m-file Perception Input</vt:lpstr>
      <vt:lpstr>m-file Perception Output</vt:lpstr>
      <vt:lpstr>CAN_RX_Data</vt:lpstr>
      <vt:lpstr>CAN_TX_Data</vt:lpstr>
      <vt:lpstr>Radar_TX</vt:lpstr>
      <vt:lpstr>MCU&lt;-&gt;GPU</vt:lpstr>
      <vt:lpstr>Config_File</vt:lpstr>
      <vt:lpstr>'MCU&lt;-&gt;GPU'!Область_печати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2025-06-06T08:55:02Z</dcterms:modified>
</cp:coreProperties>
</file>