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Videos\Vestrax\May 2025\"/>
    </mc:Choice>
  </mc:AlternateContent>
  <xr:revisionPtr revIDLastSave="0" documentId="13_ncr:1_{4D34E219-BA87-480D-860D-534965E66B7B}" xr6:coauthVersionLast="47" xr6:coauthVersionMax="47" xr10:uidLastSave="{00000000-0000-0000-0000-000000000000}"/>
  <bookViews>
    <workbookView xWindow="-108" yWindow="-108" windowWidth="23256" windowHeight="13896" activeTab="3" xr2:uid="{B9AF7D7A-5CD2-4DDB-9807-64749A35A4AC}"/>
  </bookViews>
  <sheets>
    <sheet name="Shareholders" sheetId="1" r:id="rId1"/>
    <sheet name="Income Statement" sheetId="4" r:id="rId2"/>
    <sheet name="Balance Sheet" sheetId="2" r:id="rId3"/>
    <sheet name="Cash Flow" sheetId="3" r:id="rId4"/>
  </sheets>
  <definedNames>
    <definedName name="solver_adj" localSheetId="0" hidden="1">Shareholders!$F$9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Shareholders!$K$14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B2" i="4" l="1"/>
  <c r="C42" i="4"/>
  <c r="C49" i="2"/>
  <c r="G10" i="1"/>
  <c r="G9" i="1"/>
  <c r="C36" i="3"/>
  <c r="C35" i="3"/>
  <c r="C32" i="3"/>
  <c r="C30" i="3" s="1"/>
  <c r="C28" i="3"/>
  <c r="C24" i="3"/>
  <c r="C19" i="3"/>
  <c r="C26" i="3" s="1"/>
  <c r="C12" i="3"/>
  <c r="C8" i="3"/>
  <c r="C64" i="2"/>
  <c r="C68" i="2" s="1"/>
  <c r="C69" i="2" s="1"/>
  <c r="C60" i="2"/>
  <c r="C57" i="2"/>
  <c r="C46" i="2"/>
  <c r="C41" i="2"/>
  <c r="C38" i="2"/>
  <c r="C34" i="2"/>
  <c r="C28" i="2"/>
  <c r="C21" i="2"/>
  <c r="C20" i="2" s="1"/>
  <c r="C17" i="2"/>
  <c r="C13" i="2"/>
  <c r="C10" i="2"/>
  <c r="C9" i="2" s="1"/>
  <c r="C7" i="2"/>
  <c r="C41" i="4"/>
  <c r="C23" i="4"/>
  <c r="C22" i="4" s="1"/>
  <c r="C20" i="4"/>
  <c r="C17" i="4"/>
  <c r="C13" i="4"/>
  <c r="C9" i="4"/>
  <c r="C46" i="4" s="1"/>
  <c r="C55" i="2" l="1"/>
  <c r="C62" i="2" s="1"/>
  <c r="C70" i="2" s="1"/>
  <c r="C40" i="3"/>
  <c r="C7" i="4"/>
  <c r="C12" i="4" s="1"/>
  <c r="C16" i="4" s="1"/>
  <c r="C19" i="2"/>
  <c r="C44" i="2" s="1"/>
  <c r="C45" i="4" l="1"/>
  <c r="C44" i="4" s="1"/>
  <c r="C27" i="4"/>
  <c r="C31" i="4" s="1"/>
  <c r="C32" i="4" s="1"/>
  <c r="C34" i="4" s="1"/>
  <c r="C72" i="2"/>
  <c r="C36" i="4" l="1"/>
  <c r="C39" i="4"/>
  <c r="C7" i="3"/>
  <c r="C11" i="3" s="1"/>
  <c r="C17" i="3" s="1"/>
  <c r="C43" i="3"/>
  <c r="C42" i="3"/>
  <c r="B2" i="3" l="1"/>
  <c r="B2" i="2"/>
  <c r="F20" i="1" l="1"/>
  <c r="H20" i="1"/>
  <c r="F18" i="1"/>
  <c r="G8" i="1"/>
  <c r="H17" i="1"/>
  <c r="H18" i="1"/>
  <c r="H19" i="1"/>
  <c r="C22" i="1"/>
  <c r="D22" i="1"/>
  <c r="E22" i="1"/>
  <c r="F17" i="1"/>
  <c r="F19" i="1"/>
  <c r="F12" i="1"/>
  <c r="J8" i="1"/>
  <c r="J10" i="1" s="1"/>
  <c r="I19" i="1" l="1"/>
  <c r="G20" i="1"/>
  <c r="G18" i="1"/>
  <c r="G12" i="1"/>
  <c r="H22" i="1"/>
  <c r="F22" i="1"/>
  <c r="G22" i="1" s="1"/>
  <c r="G17" i="1"/>
  <c r="G19" i="1"/>
  <c r="J9" i="1"/>
  <c r="I20" i="1" l="1"/>
  <c r="J18" i="1"/>
  <c r="J17" i="1"/>
  <c r="J19" i="1"/>
  <c r="J20" i="1"/>
  <c r="J21" i="1"/>
  <c r="J12" i="1"/>
  <c r="H9" i="1"/>
  <c r="H8" i="1"/>
  <c r="H10" i="1"/>
  <c r="H12" i="1"/>
  <c r="I17" i="1"/>
  <c r="J22" i="1" l="1"/>
  <c r="I18" i="1"/>
  <c r="I22" i="1" l="1"/>
</calcChain>
</file>

<file path=xl/sharedStrings.xml><?xml version="1.0" encoding="utf-8"?>
<sst xmlns="http://schemas.openxmlformats.org/spreadsheetml/2006/main" count="185" uniqueCount="162">
  <si>
    <t>Shareholder Classification</t>
  </si>
  <si>
    <t>Class A</t>
  </si>
  <si>
    <t>Class B</t>
  </si>
  <si>
    <t>Class C</t>
  </si>
  <si>
    <t>Type</t>
  </si>
  <si>
    <t>Preferred</t>
  </si>
  <si>
    <t>Common</t>
  </si>
  <si>
    <t>Voting Power</t>
  </si>
  <si>
    <t>Par Value</t>
  </si>
  <si>
    <t>Dividends</t>
  </si>
  <si>
    <t>Standard</t>
  </si>
  <si>
    <t>Ownership</t>
  </si>
  <si>
    <t>brainstormkid</t>
  </si>
  <si>
    <t>molotov</t>
  </si>
  <si>
    <t>Totals</t>
  </si>
  <si>
    <t>Total Owned</t>
  </si>
  <si>
    <t>% Ownership</t>
  </si>
  <si>
    <t>% Voting</t>
  </si>
  <si>
    <t>Total  Shares</t>
  </si>
  <si>
    <t>Dividend Type</t>
  </si>
  <si>
    <t>Declared Dividends</t>
  </si>
  <si>
    <t>Voting %</t>
  </si>
  <si>
    <t>Total Voting Power</t>
  </si>
  <si>
    <t>Test</t>
  </si>
  <si>
    <t>Voting</t>
  </si>
  <si>
    <t>Vestrax Financial Statements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</si>
  <si>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</si>
  <si>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</si>
  <si>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</si>
  <si>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</si>
  <si>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</si>
  <si>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</si>
  <si>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</si>
  <si>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</si>
  <si>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</si>
  <si>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</si>
  <si>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</si>
  <si>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</si>
  <si>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</si>
  <si>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</si>
  <si>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</si>
  <si>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</si>
  <si>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</si>
  <si>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Impairments</t>
  </si>
  <si>
    <t>Other Intangibles</t>
  </si>
  <si>
    <t>Property,Plant &amp; Equipment</t>
  </si>
  <si>
    <t>Restructuring Expense</t>
  </si>
  <si>
    <t>Pretax Income</t>
  </si>
  <si>
    <t>Income Taxes</t>
  </si>
  <si>
    <t>Income Taxes - Current Domestic</t>
  </si>
  <si>
    <t>Consolidated Net Income</t>
  </si>
  <si>
    <t>Net Income</t>
  </si>
  <si>
    <t>Net Income available to Common</t>
  </si>
  <si>
    <t>Per Share</t>
  </si>
  <si>
    <t>EPS (basic)</t>
  </si>
  <si>
    <t>Basic Shares Outstanding</t>
  </si>
  <si>
    <t>Total Shares Outstanding</t>
  </si>
  <si>
    <t>EPS (diluted)</t>
  </si>
  <si>
    <t>Diluted Shares Outstanding</t>
  </si>
  <si>
    <t>Dividends per Share</t>
  </si>
  <si>
    <t>EBITDA</t>
  </si>
  <si>
    <t>EBIT</t>
  </si>
  <si>
    <t>Vestrax Financial Statements VFH</t>
  </si>
  <si>
    <t>Dividends available to Preferred</t>
  </si>
  <si>
    <t>Assets</t>
  </si>
  <si>
    <t>Cash &amp; Short-Term Investments</t>
  </si>
  <si>
    <t>Cash Only</t>
  </si>
  <si>
    <t>Short-Term Receivables</t>
  </si>
  <si>
    <t>Accounts Receivables, Net</t>
  </si>
  <si>
    <t>Accounts Receivables, Gross</t>
  </si>
  <si>
    <t>Bad Debt/Doubtful Accounts</t>
  </si>
  <si>
    <t>Inventories</t>
  </si>
  <si>
    <t>Finished Goods</t>
  </si>
  <si>
    <t>Work in Progress</t>
  </si>
  <si>
    <t>Raw Materials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</si>
  <si>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</si>
  <si>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</si>
  <si>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</si>
  <si>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</si>
  <si>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</si>
  <si>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</si>
  <si>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</si>
  <si>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</si>
  <si>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</si>
  <si>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Other Property, Plant &amp; Equipment</t>
  </si>
  <si>
    <t>Operating Lease Right-of-Use Assets</t>
  </si>
  <si>
    <t>Accumulated Depreciation</t>
  </si>
  <si>
    <t xml:space="preserve">Total Long-Term Investments </t>
  </si>
  <si>
    <t>LT Investment - Affiliate Companies</t>
  </si>
  <si>
    <t>Other Long-Term Investments</t>
  </si>
  <si>
    <t>Long-Term Note Receivable</t>
  </si>
  <si>
    <t>Intangible Assets</t>
  </si>
  <si>
    <t>Goodwill</t>
  </si>
  <si>
    <t>Other Intangible Assets</t>
  </si>
  <si>
    <t>Other Assets</t>
  </si>
  <si>
    <t>Deferred Charges</t>
  </si>
  <si>
    <t>Tangible Other Assets</t>
  </si>
  <si>
    <t>Total Assets</t>
  </si>
  <si>
    <t>Liabilities &amp; Shareholders' Equity</t>
  </si>
  <si>
    <t>Current</t>
  </si>
  <si>
    <t>ST Debt &amp; Curr. Portion LT Debt</t>
  </si>
  <si>
    <t>Accounts Payable</t>
  </si>
  <si>
    <t>Other Current Liabilities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</si>
  <si>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</si>
  <si>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</si>
  <si>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</si>
  <si>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</si>
  <si>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</si>
  <si>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</si>
  <si>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</si>
  <si>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Other Liabilities</t>
  </si>
  <si>
    <t>Other Liabilities (excl. Deferred Income)</t>
  </si>
  <si>
    <t>Total Liabilities</t>
  </si>
  <si>
    <t>Equity</t>
  </si>
  <si>
    <t>Common Equity</t>
  </si>
  <si>
    <t>Common Stock Par/Carry Value</t>
  </si>
  <si>
    <t>Additional Paid-In Capital/Capital Surplus</t>
  </si>
  <si>
    <t>Retained Earnings</t>
  </si>
  <si>
    <t>Total Shareholders' Equity</t>
  </si>
  <si>
    <t>Total Equity</t>
  </si>
  <si>
    <t>Total Liabilities &amp; Shareholders' Equity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</si>
  <si>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</si>
  <si>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</si>
  <si>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</si>
  <si>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</si>
  <si>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</si>
  <si>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Funds from Operations</t>
  </si>
  <si>
    <t>Changes in Working Capital</t>
  </si>
  <si>
    <t>Receivables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</si>
  <si>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</si>
  <si>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</si>
  <si>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</si>
  <si>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</si>
  <si>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</si>
  <si>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</si>
  <si>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</si>
  <si>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Sale of Fixed Assets &amp; Businesses</t>
  </si>
  <si>
    <t>Purchase/Sale of Investments</t>
  </si>
  <si>
    <t>Purchase of Investments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</si>
  <si>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</si>
  <si>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</si>
  <si>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</si>
  <si>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</si>
  <si>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</si>
  <si>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</si>
  <si>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</si>
  <si>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</si>
  <si>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</si>
  <si>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</si>
  <si>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</si>
  <si>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</si>
  <si>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Change in Other Debt</t>
  </si>
  <si>
    <t>Net Financing Cash Flow</t>
  </si>
  <si>
    <t>All Activities</t>
  </si>
  <si>
    <t>Net Change in Cash</t>
  </si>
  <si>
    <t>Free Cash Flow</t>
  </si>
  <si>
    <t>Sale of Stocks</t>
  </si>
  <si>
    <t>Investor Capital Liability - RealLoganP</t>
  </si>
  <si>
    <t>Investor Capital Liability - Skywalker234</t>
  </si>
  <si>
    <t>Income Taxes - Current Foreign</t>
  </si>
  <si>
    <t>Investor Capital Liability - Crezyman</t>
  </si>
  <si>
    <t>Vestrax (Authorized)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</si>
</sst>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&quot;$&quot;#,##0.00"/>
    <numFmt numFmtId="166" formatCode="0.00000000000000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64646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8" fillId="0" borderId="0" applyNumberFormat="0" applyBorder="0" applyProtection="0"/>
    <xf numFmtId="0" fontId="8" fillId="0" borderId="0" applyNumberFormat="0" applyBorder="0" applyProtection="0"/>
  </cellStyleXfs>
  <cellXfs count="55">
    <xf numFmtId="0" fontId="0" fillId="0" borderId="0" xfId="0"/>
    <xf numFmtId="44" fontId="0" fillId="0" borderId="0" xfId="2" applyFont="1"/>
    <xf numFmtId="10" fontId="0" fillId="0" borderId="0" xfId="3" applyNumberFormat="1" applyFont="1"/>
    <xf numFmtId="43" fontId="0" fillId="0" borderId="0" xfId="1" applyFont="1"/>
    <xf numFmtId="44" fontId="0" fillId="0" borderId="0" xfId="0" applyNumberFormat="1"/>
    <xf numFmtId="44" fontId="0" fillId="0" borderId="0" xfId="0" applyNumberFormat="1" applyAlignment="1">
      <alignment horizontal="right"/>
    </xf>
    <xf numFmtId="0" fontId="3" fillId="0" borderId="0" xfId="0" applyFont="1"/>
    <xf numFmtId="0" fontId="0" fillId="0" borderId="3" xfId="0" applyBorder="1"/>
    <xf numFmtId="0" fontId="5" fillId="3" borderId="0" xfId="4" applyFont="1" applyFill="1" applyAlignment="1">
      <alignment horizontal="left"/>
    </xf>
    <xf numFmtId="0" fontId="6" fillId="0" borderId="0" xfId="4" applyFont="1" applyAlignment="1">
      <alignment horizontal="left"/>
    </xf>
    <xf numFmtId="164" fontId="6" fillId="0" borderId="0" xfId="4" applyNumberFormat="1" applyFont="1" applyAlignment="1">
      <alignment horizontal="right"/>
    </xf>
    <xf numFmtId="0" fontId="6" fillId="4" borderId="0" xfId="4" applyFont="1" applyFill="1" applyAlignment="1">
      <alignment horizontal="left" indent="3"/>
    </xf>
    <xf numFmtId="164" fontId="6" fillId="4" borderId="0" xfId="4" applyNumberFormat="1" applyFont="1" applyFill="1" applyAlignment="1">
      <alignment horizontal="right"/>
    </xf>
    <xf numFmtId="0" fontId="4" fillId="0" borderId="0" xfId="4" applyAlignment="1">
      <alignment horizontal="left" indent="4"/>
    </xf>
    <xf numFmtId="164" fontId="4" fillId="0" borderId="0" xfId="4" applyNumberFormat="1" applyAlignment="1">
      <alignment horizontal="right"/>
    </xf>
    <xf numFmtId="0" fontId="6" fillId="4" borderId="0" xfId="4" applyFont="1" applyFill="1" applyAlignment="1">
      <alignment horizontal="left" indent="6"/>
    </xf>
    <xf numFmtId="0" fontId="4" fillId="0" borderId="0" xfId="4" applyAlignment="1">
      <alignment horizontal="left" indent="7"/>
    </xf>
    <xf numFmtId="0" fontId="4" fillId="4" borderId="0" xfId="4" applyFill="1" applyAlignment="1">
      <alignment horizontal="left" indent="7"/>
    </xf>
    <xf numFmtId="164" fontId="4" fillId="4" borderId="0" xfId="4" applyNumberFormat="1" applyFill="1" applyAlignment="1">
      <alignment horizontal="right"/>
    </xf>
    <xf numFmtId="0" fontId="4" fillId="4" borderId="0" xfId="4" applyFill="1" applyAlignment="1">
      <alignment horizontal="left" indent="4"/>
    </xf>
    <xf numFmtId="0" fontId="6" fillId="0" borderId="0" xfId="4" applyFont="1" applyAlignment="1">
      <alignment horizontal="left" indent="3"/>
    </xf>
    <xf numFmtId="0" fontId="6" fillId="4" borderId="0" xfId="4" applyFont="1" applyFill="1" applyAlignment="1">
      <alignment horizontal="left"/>
    </xf>
    <xf numFmtId="0" fontId="4" fillId="4" borderId="0" xfId="4" applyFill="1" applyAlignment="1">
      <alignment horizontal="left" indent="1"/>
    </xf>
    <xf numFmtId="0" fontId="4" fillId="0" borderId="0" xfId="4" applyAlignment="1">
      <alignment horizontal="left" indent="1"/>
    </xf>
    <xf numFmtId="4" fontId="4" fillId="0" borderId="0" xfId="4" applyNumberFormat="1" applyAlignment="1">
      <alignment horizontal="right"/>
    </xf>
    <xf numFmtId="4" fontId="6" fillId="4" borderId="0" xfId="4" applyNumberFormat="1" applyFont="1" applyFill="1" applyAlignment="1">
      <alignment horizontal="right"/>
    </xf>
    <xf numFmtId="4" fontId="6" fillId="0" borderId="0" xfId="4" applyNumberFormat="1" applyFont="1" applyAlignment="1">
      <alignment horizontal="right"/>
    </xf>
    <xf numFmtId="0" fontId="9" fillId="0" borderId="0" xfId="4" applyFont="1" applyAlignment="1">
      <alignment horizontal="left"/>
    </xf>
    <xf numFmtId="0" fontId="4" fillId="0" borderId="0" xfId="4"/>
    <xf numFmtId="165" fontId="0" fillId="0" borderId="3" xfId="2" applyNumberFormat="1" applyFont="1" applyBorder="1" applyAlignment="1">
      <alignment horizontal="left"/>
    </xf>
    <xf numFmtId="14" fontId="5" fillId="3" borderId="0" xfId="4" applyNumberFormat="1" applyFont="1" applyFill="1" applyAlignment="1">
      <alignment horizontal="left"/>
    </xf>
    <xf numFmtId="0" fontId="6" fillId="0" borderId="0" xfId="4" applyFont="1" applyAlignment="1">
      <alignment horizontal="left" indent="6"/>
    </xf>
    <xf numFmtId="3" fontId="4" fillId="4" borderId="0" xfId="4" applyNumberFormat="1" applyFill="1" applyAlignment="1">
      <alignment horizontal="right"/>
    </xf>
    <xf numFmtId="3" fontId="4" fillId="0" borderId="0" xfId="4" applyNumberFormat="1" applyAlignment="1">
      <alignment horizontal="right"/>
    </xf>
    <xf numFmtId="3" fontId="6" fillId="0" borderId="0" xfId="4" applyNumberFormat="1" applyFont="1" applyAlignment="1">
      <alignment horizontal="right"/>
    </xf>
    <xf numFmtId="4" fontId="7" fillId="0" borderId="0" xfId="4" applyNumberFormat="1" applyFont="1" applyAlignment="1">
      <alignment horizontal="right"/>
    </xf>
    <xf numFmtId="4" fontId="7" fillId="4" borderId="0" xfId="4" applyNumberFormat="1" applyFont="1" applyFill="1" applyAlignment="1">
      <alignment horizontal="right"/>
    </xf>
    <xf numFmtId="164" fontId="0" fillId="0" borderId="0" xfId="0" applyNumberFormat="1"/>
    <xf numFmtId="4" fontId="4" fillId="5" borderId="0" xfId="4" applyNumberFormat="1" applyFill="1" applyAlignment="1">
      <alignment horizontal="right"/>
    </xf>
    <xf numFmtId="4" fontId="7" fillId="5" borderId="0" xfId="4" applyNumberFormat="1" applyFont="1" applyFill="1" applyAlignment="1">
      <alignment horizontal="right"/>
    </xf>
    <xf numFmtId="164" fontId="7" fillId="5" borderId="0" xfId="4" applyNumberFormat="1" applyFont="1" applyFill="1" applyAlignment="1">
      <alignment horizontal="right"/>
    </xf>
    <xf numFmtId="164" fontId="4" fillId="5" borderId="0" xfId="4" applyNumberFormat="1" applyFill="1" applyAlignment="1">
      <alignment horizontal="right"/>
    </xf>
    <xf numFmtId="3" fontId="4" fillId="5" borderId="0" xfId="4" applyNumberFormat="1" applyFill="1" applyAlignment="1">
      <alignment horizontal="right"/>
    </xf>
    <xf numFmtId="164" fontId="6" fillId="5" borderId="0" xfId="4" applyNumberFormat="1" applyFont="1" applyFill="1" applyAlignment="1">
      <alignment horizontal="right"/>
    </xf>
    <xf numFmtId="44" fontId="0" fillId="5" borderId="0" xfId="2" applyFont="1" applyFill="1"/>
    <xf numFmtId="0" fontId="2" fillId="2" borderId="0" xfId="0" applyFont="1" applyFill="1" applyAlignment="1">
      <alignment horizontal="left"/>
    </xf>
    <xf numFmtId="2" fontId="6" fillId="0" borderId="0" xfId="4" applyNumberFormat="1" applyFont="1" applyAlignment="1">
      <alignment horizontal="right"/>
    </xf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43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7">
    <cellStyle name="Comma" xfId="1" builtinId="3"/>
    <cellStyle name="Currency" xfId="2" builtinId="4"/>
    <cellStyle name="Normal" xfId="0" builtinId="0"/>
    <cellStyle name="Normal 2" xfId="5" xr:uid="{FB0D54AF-ABC6-4B8C-83FF-2BA2DD63AF10}"/>
    <cellStyle name="Normal 3" xfId="6" xr:uid="{19196784-AD14-49EA-995D-953A73A5C09C}"/>
    <cellStyle name="Normal 4" xfId="4" xr:uid="{73A56C4D-3266-4B33-9C22-24420FE46E72}"/>
    <cellStyle name="Percent" xfId="3" builtinId="5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theme="2" tint="-9.9948118533890809E-2"/>
        </patternFill>
      </fill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b/>
        <i val="0"/>
        <color theme="0"/>
      </font>
      <fill>
        <patternFill>
          <bgColor rgb="FFC00000"/>
        </patternFill>
      </fill>
    </dxf>
  </dxfs>
  <tableStyles count="2" defaultTableStyle="TableStyleMedium2" defaultPivotStyle="PivotStyleLight16">
    <tableStyle name="Table Style 1" pivot="0" count="1" xr9:uid="{12DAC26B-B7D0-49B7-9B0C-B2D9F5A98C81}">
      <tableStyleElement type="firstColumnStripe" dxfId="16"/>
    </tableStyle>
    <tableStyle name="Table Style 2" pivot="0" count="2" xr9:uid="{F3331F39-416A-4FFE-90D0-481BE7A6C6EF}"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1CC90C-7C87-49EC-9EA4-555F038AF567}" name="Table1" displayName="Table1" ref="B16:J22" totalsRowShown="0" dataDxfId="13" dataCellStyle="Comma">
  <autoFilter ref="B16:J22" xr:uid="{C61CC90C-7C87-49EC-9EA4-555F038AF567}"/>
  <tableColumns count="9">
    <tableColumn id="1" xr3:uid="{A8C43992-4571-4BF7-B2B3-2298A6EC3D11}" name="Ownership"/>
    <tableColumn id="2" xr3:uid="{F2ED58A9-0D86-4170-9062-C6AF5CCADE55}" name="Class A" dataDxfId="12" dataCellStyle="Comma"/>
    <tableColumn id="3" xr3:uid="{3BD25C54-E43A-4786-8C0F-3B678E480989}" name="Class B" dataDxfId="11" dataCellStyle="Comma"/>
    <tableColumn id="4" xr3:uid="{49B8F55B-F791-49AA-AC85-DCA4FEEA3A62}" name="Class C" dataDxfId="10" dataCellStyle="Comma"/>
    <tableColumn id="5" xr3:uid="{B7AA5D59-15A0-4547-9A2E-D80B10A6E65D}" name="Total Owned" dataDxfId="9" dataCellStyle="Comma"/>
    <tableColumn id="6" xr3:uid="{CA5ACB72-9B07-4565-BDE2-09A28CA17E7C}" name="% Ownership" dataDxfId="8" dataCellStyle="Percent">
      <calculatedColumnFormula>F17/$F$12</calculatedColumnFormula>
    </tableColumn>
    <tableColumn id="7" xr3:uid="{EB020053-7FD1-4814-A49F-382978AEC88B}" name="Voting Power" dataDxfId="7" dataCellStyle="Comma">
      <calculatedColumnFormula>(D17*$E$9)+(E17*$E$10)</calculatedColumnFormula>
    </tableColumn>
    <tableColumn id="8" xr3:uid="{28AB1358-FD17-4FCC-9086-564DB1029039}" name="% Voting" dataDxfId="6" dataCellStyle="Percent"/>
    <tableColumn id="11" xr3:uid="{314A2BA9-83D0-427D-8037-9AD0FAE91003}" name="Dividends" dataDxfId="5" dataCellStyle="Comma">
      <calculatedColumnFormula>(Table1[[#This Row],[Class B]]/$F$9*$J$9)+(Table1[[#This Row],[Class C]]/$F$10*$J$10)</calculatedColumnFormula>
    </tableColumn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F8E275-D6EE-4079-B5DC-0FDB3FE7BC6F}" name="Table2" displayName="Table2" ref="B7:J12" totalsRowShown="0">
  <autoFilter ref="B7:J12" xr:uid="{1AF8E275-D6EE-4079-B5DC-0FDB3FE7BC6F}"/>
  <tableColumns count="9">
    <tableColumn id="1" xr3:uid="{E10BEDEE-6025-47D7-9D91-A1791B2942D7}" name="Shareholder Classification" dataDxfId="4"/>
    <tableColumn id="2" xr3:uid="{421F64AE-4F40-49BF-B809-6C315A442C12}" name="Type"/>
    <tableColumn id="3" xr3:uid="{BEA279ED-5764-4389-8560-CD9F81CDE49A}" name="Par Value"/>
    <tableColumn id="4" xr3:uid="{4B9E8431-F8D1-406E-A3CE-629394DD65DF}" name="Voting Power"/>
    <tableColumn id="5" xr3:uid="{344DDBC6-CCC3-4821-BE3D-0F142B876770}" name="Total  Shares" dataDxfId="3" dataCellStyle="Comma"/>
    <tableColumn id="10" xr3:uid="{C3D9962B-7030-493B-B8F3-71DFFBCBE3F1}" name="Total Voting Power" dataDxfId="2" dataCellStyle="Comma">
      <calculatedColumnFormula>Table2[[#This Row],[Voting Power]]*Table2[[#This Row],[Total  Shares]]</calculatedColumnFormula>
    </tableColumn>
    <tableColumn id="11" xr3:uid="{E162D019-C1CD-4EE9-8CF8-F6B46F92EF61}" name="Voting %" dataDxfId="1" dataCellStyle="Comma">
      <calculatedColumnFormula>Table2[[#This Row],[Total Voting Power]]/$G$12</calculatedColumnFormula>
    </tableColumn>
    <tableColumn id="6" xr3:uid="{8AFD1851-A493-45C6-A016-6815DDCFD288}" name="Dividend Type"/>
    <tableColumn id="7" xr3:uid="{3AAA90B7-313C-4C4E-AFD1-9D75F7F90F77}" name="Dividends" dataDxfId="0">
      <calculatedColumnFormula>Table2[[#This Row],[Par Value]]*Table2[[#This Row],[Dividend Type]]*Table2[[#This Row],[Total  Shares]]</calculatedColumnFormula>
    </tableColumn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30F2-B121-46FC-82A7-C888F1984D68}">
  <dimension ref="B1:K26"/>
  <sheetViews>
    <sheetView workbookViewId="0">
      <selection activeCell="B18" sqref="B18"/>
    </sheetView>
  </sheetViews>
  <sheetFormatPr defaultRowHeight="14.4" x14ac:dyDescent="0.3"/>
  <cols>
    <col min="2" max="2" width="25.44140625" bestFit="1" customWidth="1"/>
    <col min="3" max="3" width="12.21875" bestFit="1" customWidth="1"/>
    <col min="4" max="4" width="12.77734375" bestFit="1" customWidth="1"/>
    <col min="5" max="5" width="13.88671875" bestFit="1" customWidth="1"/>
    <col min="6" max="6" width="13.6640625" bestFit="1" customWidth="1"/>
    <col min="7" max="7" width="18.44140625" bestFit="1" customWidth="1"/>
    <col min="8" max="8" width="13.88671875" bestFit="1" customWidth="1"/>
    <col min="9" max="9" width="14.88671875" bestFit="1" customWidth="1"/>
    <col min="10" max="10" width="12.21875" bestFit="1" customWidth="1"/>
    <col min="11" max="11" width="11.109375" bestFit="1" customWidth="1"/>
  </cols>
  <sheetData>
    <row r="1" spans="2:11" x14ac:dyDescent="0.3">
      <c r="B1" s="54" t="s">
        <v>25</v>
      </c>
      <c r="C1" s="54"/>
      <c r="D1" s="54"/>
      <c r="E1" s="54"/>
      <c r="F1" s="54"/>
      <c r="G1" s="54"/>
      <c r="H1" s="54"/>
      <c r="I1" s="54"/>
      <c r="J1" s="54"/>
    </row>
    <row r="2" spans="2:11" x14ac:dyDescent="0.3">
      <c r="B2" s="29">
        <v>1.71</v>
      </c>
      <c r="C2" s="7"/>
      <c r="D2" s="7"/>
      <c r="E2" s="7"/>
      <c r="F2" s="7"/>
      <c r="G2" s="7"/>
      <c r="H2" s="7"/>
      <c r="I2" s="7"/>
      <c r="J2" s="7"/>
    </row>
    <row r="4" spans="2:11" x14ac:dyDescent="0.3">
      <c r="B4" s="53" t="s">
        <v>20</v>
      </c>
      <c r="C4" s="53"/>
    </row>
    <row r="5" spans="2:11" x14ac:dyDescent="0.3">
      <c r="B5" t="s">
        <v>9</v>
      </c>
      <c r="C5" s="44">
        <v>0</v>
      </c>
    </row>
    <row r="7" spans="2:11" x14ac:dyDescent="0.3">
      <c r="B7" t="s">
        <v>0</v>
      </c>
      <c r="C7" t="s">
        <v>4</v>
      </c>
      <c r="D7" t="s">
        <v>8</v>
      </c>
      <c r="E7" t="s">
        <v>7</v>
      </c>
      <c r="F7" t="s">
        <v>18</v>
      </c>
      <c r="G7" t="s">
        <v>22</v>
      </c>
      <c r="H7" t="s">
        <v>21</v>
      </c>
      <c r="I7" t="s">
        <v>19</v>
      </c>
      <c r="J7" t="s">
        <v>9</v>
      </c>
    </row>
    <row r="8" spans="2:11" x14ac:dyDescent="0.3">
      <c r="B8" s="6" t="s">
        <v>3</v>
      </c>
      <c r="C8" t="s">
        <v>5</v>
      </c>
      <c r="D8" s="1">
        <v>5</v>
      </c>
      <c r="E8">
        <v>0</v>
      </c>
      <c r="F8" s="3">
        <v>0</v>
      </c>
      <c r="G8" s="3">
        <f>Table2[[#This Row],[Voting Power]]*Table2[[#This Row],[Total  Shares]]</f>
        <v>0</v>
      </c>
      <c r="H8" s="2">
        <f>Table2[[#This Row],[Total Voting Power]]/$G$12</f>
        <v>0</v>
      </c>
      <c r="I8" s="2">
        <v>0.05</v>
      </c>
      <c r="J8" s="1">
        <f>Table2[[#This Row],[Par Value]]*Table2[[#This Row],[Dividend Type]]*Table2[[#This Row],[Total  Shares]]</f>
        <v>0</v>
      </c>
    </row>
    <row r="9" spans="2:11" x14ac:dyDescent="0.3">
      <c r="B9" s="6" t="s">
        <v>2</v>
      </c>
      <c r="C9" t="s">
        <v>24</v>
      </c>
      <c r="D9" s="1">
        <v>1</v>
      </c>
      <c r="E9">
        <v>10</v>
      </c>
      <c r="F9" s="3">
        <v>6666</v>
      </c>
      <c r="G9" s="3">
        <f>Table2[[#This Row],[Voting Power]]*Table2[[#This Row],[Total  Shares]]</f>
        <v>66660</v>
      </c>
      <c r="H9" s="2">
        <f>Table2[[#This Row],[Total Voting Power]]/$G$12</f>
        <v>0.52629085741354809</v>
      </c>
      <c r="I9" t="s">
        <v>10</v>
      </c>
      <c r="J9" s="4">
        <f>($C$5-$J$8)/($F$9+$F$10)*Table2[[#This Row],[Total  Shares]]</f>
        <v>0</v>
      </c>
    </row>
    <row r="10" spans="2:11" x14ac:dyDescent="0.3">
      <c r="B10" s="6" t="s">
        <v>1</v>
      </c>
      <c r="C10" t="s">
        <v>6</v>
      </c>
      <c r="D10" s="1">
        <v>1</v>
      </c>
      <c r="E10">
        <v>1</v>
      </c>
      <c r="F10" s="3">
        <v>60000</v>
      </c>
      <c r="G10" s="3">
        <f>Table2[[#This Row],[Voting Power]]*Table2[[#This Row],[Total  Shares]]</f>
        <v>60000</v>
      </c>
      <c r="H10" s="2">
        <f>Table2[[#This Row],[Total Voting Power]]/$G$12</f>
        <v>0.47370914258645191</v>
      </c>
      <c r="I10" t="s">
        <v>10</v>
      </c>
      <c r="J10" s="4">
        <f>($C$5-$J$8)/($F$9+$F$10)*Table2[[#This Row],[Total  Shares]]</f>
        <v>0</v>
      </c>
    </row>
    <row r="11" spans="2:11" x14ac:dyDescent="0.3">
      <c r="B11" s="6"/>
      <c r="D11" s="1"/>
      <c r="F11" s="3"/>
      <c r="G11" s="3"/>
      <c r="H11" s="3"/>
      <c r="J11" s="5"/>
    </row>
    <row r="12" spans="2:11" x14ac:dyDescent="0.3">
      <c r="B12" s="6" t="s">
        <v>14</v>
      </c>
      <c r="C12" s="4"/>
      <c r="D12" s="4"/>
      <c r="E12" s="4"/>
      <c r="F12" s="3">
        <f>SUM(F8:F11)</f>
        <v>66666</v>
      </c>
      <c r="G12" s="3">
        <f>SUM(G8:G11)</f>
        <v>126660</v>
      </c>
      <c r="H12" s="2">
        <f>Table2[[#This Row],[Total Voting Power]]/$G$12</f>
        <v>1</v>
      </c>
      <c r="I12" s="4"/>
      <c r="J12" s="4">
        <f>SUM(J8:J11)</f>
        <v>0</v>
      </c>
    </row>
    <row r="13" spans="2:11" x14ac:dyDescent="0.3">
      <c r="F13" s="3"/>
      <c r="H13" s="4"/>
    </row>
    <row r="14" spans="2:11" x14ac:dyDescent="0.3">
      <c r="F14" s="3"/>
      <c r="H14" s="4"/>
      <c r="K14" s="2"/>
    </row>
    <row r="16" spans="2:11" x14ac:dyDescent="0.3">
      <c r="B16" t="s">
        <v>11</v>
      </c>
      <c r="C16" t="s">
        <v>1</v>
      </c>
      <c r="D16" t="s">
        <v>2</v>
      </c>
      <c r="E16" t="s">
        <v>3</v>
      </c>
      <c r="F16" t="s">
        <v>15</v>
      </c>
      <c r="G16" t="s">
        <v>16</v>
      </c>
      <c r="H16" t="s">
        <v>7</v>
      </c>
      <c r="I16" t="s">
        <v>17</v>
      </c>
      <c r="J16" t="s">
        <v>9</v>
      </c>
    </row>
    <row r="17" spans="2:10" x14ac:dyDescent="0.3">
      <c r="B17" t="s">
        <v>161</v>
      </c>
      <c r="C17" s="3">
        <v>0</v>
      </c>
      <c r="D17" s="3">
        <v>0</v>
      </c>
      <c r="E17" s="3">
        <v>0</v>
      </c>
      <c r="F17" s="3">
        <f>SUM(C17:E17)</f>
        <v>0</v>
      </c>
      <c r="G17" s="2">
        <f>F17/$F$12</f>
        <v>0</v>
      </c>
      <c r="H17" s="3">
        <f>(D17*$E$9)+(E17*$E$10)</f>
        <v>0</v>
      </c>
      <c r="I17" s="2">
        <f>H17/$H$22</f>
        <v>0</v>
      </c>
      <c r="J17" s="1">
        <f>(Table1[[#This Row],[Class B]]/$F$9*$J$9)+(Table1[[#This Row],[Class C]]/$F$10*$J$10)</f>
        <v>0</v>
      </c>
    </row>
    <row r="18" spans="2:10" x14ac:dyDescent="0.3">
      <c r="B18" t="s">
        <v>12</v>
      </c>
      <c r="C18" s="3">
        <v>0</v>
      </c>
      <c r="D18" s="3">
        <v>3333</v>
      </c>
      <c r="E18" s="3">
        <v>30000</v>
      </c>
      <c r="F18" s="3">
        <f>SUM(C18:E18)</f>
        <v>33333</v>
      </c>
      <c r="G18" s="2">
        <f>F18/$F$12</f>
        <v>0.5</v>
      </c>
      <c r="H18" s="3">
        <f>(D18*$E$9)+(E18*$E$10)</f>
        <v>63330</v>
      </c>
      <c r="I18" s="2">
        <f>H18/$H$22</f>
        <v>0.5</v>
      </c>
      <c r="J18" s="1">
        <f>(Table1[[#This Row],[Class B]]/$F$9*$J$9)+(Table1[[#This Row],[Class C]]/$F$10*$J$10)</f>
        <v>0</v>
      </c>
    </row>
    <row r="19" spans="2:10" x14ac:dyDescent="0.3">
      <c r="B19" t="s">
        <v>13</v>
      </c>
      <c r="C19" s="3">
        <v>0</v>
      </c>
      <c r="D19" s="3">
        <v>3333</v>
      </c>
      <c r="E19" s="3">
        <v>30000</v>
      </c>
      <c r="F19" s="3">
        <f>SUM(C19:E19)</f>
        <v>33333</v>
      </c>
      <c r="G19" s="2">
        <f>F19/$F$12</f>
        <v>0.5</v>
      </c>
      <c r="H19" s="3">
        <f>(D19*$E$9)+(E19*$E$10)</f>
        <v>63330</v>
      </c>
      <c r="I19" s="2">
        <f>H19/$H$22</f>
        <v>0.5</v>
      </c>
      <c r="J19" s="1">
        <f>(Table1[[#This Row],[Class B]]/$F$9*$J$9)+(Table1[[#This Row],[Class C]]/$F$10*$J$10)</f>
        <v>0</v>
      </c>
    </row>
    <row r="20" spans="2:10" x14ac:dyDescent="0.3">
      <c r="B20" t="s">
        <v>23</v>
      </c>
      <c r="C20" s="3">
        <v>0</v>
      </c>
      <c r="D20" s="3">
        <v>0</v>
      </c>
      <c r="E20" s="3">
        <v>0</v>
      </c>
      <c r="F20" s="3">
        <f>SUM(C20:E20)</f>
        <v>0</v>
      </c>
      <c r="G20" s="2">
        <f>F20/$F$12</f>
        <v>0</v>
      </c>
      <c r="H20" s="3">
        <f>(D20*$E$9)+(E20*$E$10)</f>
        <v>0</v>
      </c>
      <c r="I20" s="2">
        <f>H20/$H$22</f>
        <v>0</v>
      </c>
      <c r="J20" s="3">
        <f>(Table1[[#This Row],[Class B]]/$F$9*$J$9)+(Table1[[#This Row],[Class C]]/$F$10*$J$10)</f>
        <v>0</v>
      </c>
    </row>
    <row r="21" spans="2:10" x14ac:dyDescent="0.3">
      <c r="C21" s="3"/>
      <c r="D21" s="3"/>
      <c r="E21" s="3"/>
      <c r="F21" s="3"/>
      <c r="G21" s="2"/>
      <c r="H21" s="3"/>
      <c r="I21" s="2"/>
      <c r="J21" s="3">
        <f>(Table1[[#This Row],[Class B]]/$F$9*$J$9)+(Table1[[#This Row],[Class C]]/$F$10*$J$10)</f>
        <v>0</v>
      </c>
    </row>
    <row r="22" spans="2:10" x14ac:dyDescent="0.3">
      <c r="B22" t="s">
        <v>14</v>
      </c>
      <c r="C22" s="3">
        <f>SUM(C17:C21)</f>
        <v>0</v>
      </c>
      <c r="D22" s="3">
        <f>SUM(D17:D21)</f>
        <v>6666</v>
      </c>
      <c r="E22" s="3">
        <f>SUM(E17:E21)</f>
        <v>60000</v>
      </c>
      <c r="F22" s="3">
        <f>SUM(F17:F21)</f>
        <v>66666</v>
      </c>
      <c r="G22" s="2">
        <f>F22/$F$12</f>
        <v>1</v>
      </c>
      <c r="H22" s="3">
        <f>(D22*$E$9)+(E22*$E$10)</f>
        <v>126660</v>
      </c>
      <c r="I22" s="2">
        <f>SUM(I17:I21)</f>
        <v>1</v>
      </c>
      <c r="J22" s="1">
        <f>SUM(J17:J20)</f>
        <v>0</v>
      </c>
    </row>
    <row r="26" spans="2:10" x14ac:dyDescent="0.3">
      <c r="F26" s="51"/>
    </row>
  </sheetData>
  <mergeCells count="2">
    <mergeCell ref="B4:C4"/>
    <mergeCell ref="B1:J1"/>
  </mergeCells>
  <pageMargins left="0.7" right="0.7" top="0.75" bottom="0.75" header="0.3" footer="0.3"/>
  <ignoredErrors>
    <ignoredError sqref="J9:J10 J12 G12 J22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19EC-95CC-4115-A476-38A4450A7A03}">
  <dimension ref="B1:H47"/>
  <sheetViews>
    <sheetView topLeftCell="A19" workbookViewId="0">
      <selection activeCell="C21" sqref="C21"/>
    </sheetView>
  </sheetViews>
  <sheetFormatPr defaultRowHeight="14.4" x14ac:dyDescent="0.3"/>
  <cols>
    <col min="2" max="2" width="64.5546875" bestFit="1" customWidth="1"/>
    <col min="3" max="3" width="12.5546875" bestFit="1" customWidth="1"/>
  </cols>
  <sheetData>
    <row r="1" spans="2:3" x14ac:dyDescent="0.3">
      <c r="B1" s="52" t="s">
        <v>25</v>
      </c>
      <c r="C1" s="45"/>
    </row>
    <row r="2" spans="2:3" x14ac:dyDescent="0.3">
      <c r="B2" s="29">
        <f>Shareholders!B2</f>
        <v>1.71</v>
      </c>
      <c r="C2" s="7"/>
    </row>
    <row r="4" spans="2:3" x14ac:dyDescent="0.3">
      <c r="B4" s="8" t="s">
        <v>62</v>
      </c>
      <c r="C4" s="8"/>
    </row>
    <row r="5" spans="2:3" x14ac:dyDescent="0.3">
      <c r="B5" s="8"/>
      <c r="C5" s="30">
        <v>45809</v>
      </c>
    </row>
    <row r="6" spans="2:3" x14ac:dyDescent="0.3">
      <c r="B6" s="9" t="s">
        <v>26</v>
      </c>
      <c r="C6" s="43">
        <v>0</v>
      </c>
    </row>
    <row r="7" spans="2:3" x14ac:dyDescent="0.3">
      <c r="B7" s="11" t="s">
        <v>27</v>
      </c>
      <c r="C7" s="12">
        <f>C8+C9</f>
        <v>0</v>
      </c>
    </row>
    <row r="8" spans="2:3" x14ac:dyDescent="0.3">
      <c r="B8" s="13" t="s">
        <v>28</v>
      </c>
      <c r="C8" s="41">
        <v>0</v>
      </c>
    </row>
    <row r="9" spans="2:3" x14ac:dyDescent="0.3">
      <c r="B9" s="15" t="s">
        <v>29</v>
      </c>
      <c r="C9" s="12">
        <f>C10+C11</f>
        <v>0</v>
      </c>
    </row>
    <row r="10" spans="2:3" x14ac:dyDescent="0.3">
      <c r="B10" s="16" t="s">
        <v>30</v>
      </c>
      <c r="C10" s="41">
        <v>0</v>
      </c>
    </row>
    <row r="11" spans="2:3" x14ac:dyDescent="0.3">
      <c r="B11" s="17" t="s">
        <v>31</v>
      </c>
      <c r="C11" s="41">
        <v>0</v>
      </c>
    </row>
    <row r="12" spans="2:3" x14ac:dyDescent="0.3">
      <c r="B12" s="9" t="s">
        <v>32</v>
      </c>
      <c r="C12" s="10">
        <f>C6-C7</f>
        <v>0</v>
      </c>
    </row>
    <row r="13" spans="2:3" x14ac:dyDescent="0.3">
      <c r="B13" s="11" t="s">
        <v>33</v>
      </c>
      <c r="C13" s="12">
        <f>C14+C15</f>
        <v>0</v>
      </c>
    </row>
    <row r="14" spans="2:3" x14ac:dyDescent="0.3">
      <c r="B14" s="13" t="s">
        <v>34</v>
      </c>
      <c r="C14" s="41">
        <v>0</v>
      </c>
    </row>
    <row r="15" spans="2:3" x14ac:dyDescent="0.3">
      <c r="B15" s="19" t="s">
        <v>35</v>
      </c>
      <c r="C15" s="40">
        <v>0</v>
      </c>
    </row>
    <row r="16" spans="2:3" x14ac:dyDescent="0.3">
      <c r="B16" s="9" t="s">
        <v>36</v>
      </c>
      <c r="C16" s="10">
        <f>C12-C13</f>
        <v>0</v>
      </c>
    </row>
    <row r="17" spans="2:3" x14ac:dyDescent="0.3">
      <c r="B17" s="11" t="s">
        <v>37</v>
      </c>
      <c r="C17" s="12">
        <f>C18+C19</f>
        <v>0</v>
      </c>
    </row>
    <row r="18" spans="2:3" x14ac:dyDescent="0.3">
      <c r="B18" s="13" t="s">
        <v>38</v>
      </c>
      <c r="C18" s="41">
        <v>0</v>
      </c>
    </row>
    <row r="19" spans="2:3" x14ac:dyDescent="0.3">
      <c r="B19" s="19" t="s">
        <v>39</v>
      </c>
      <c r="C19" s="41">
        <v>0</v>
      </c>
    </row>
    <row r="20" spans="2:3" x14ac:dyDescent="0.3">
      <c r="B20" s="20" t="s">
        <v>40</v>
      </c>
      <c r="C20" s="10">
        <f>C21</f>
        <v>0</v>
      </c>
    </row>
    <row r="21" spans="2:3" x14ac:dyDescent="0.3">
      <c r="B21" s="19" t="s">
        <v>41</v>
      </c>
      <c r="C21" s="41">
        <v>0</v>
      </c>
    </row>
    <row r="22" spans="2:3" x14ac:dyDescent="0.3">
      <c r="B22" s="20" t="s">
        <v>42</v>
      </c>
      <c r="C22" s="10">
        <f>C23+C26</f>
        <v>0</v>
      </c>
    </row>
    <row r="23" spans="2:3" x14ac:dyDescent="0.3">
      <c r="B23" s="15" t="s">
        <v>43</v>
      </c>
      <c r="C23" s="12">
        <f>C24+C25</f>
        <v>0</v>
      </c>
    </row>
    <row r="24" spans="2:3" x14ac:dyDescent="0.3">
      <c r="B24" s="16" t="s">
        <v>44</v>
      </c>
      <c r="C24" s="41">
        <v>0</v>
      </c>
    </row>
    <row r="25" spans="2:3" x14ac:dyDescent="0.3">
      <c r="B25" s="17" t="s">
        <v>45</v>
      </c>
      <c r="C25" s="41">
        <v>0</v>
      </c>
    </row>
    <row r="26" spans="2:3" x14ac:dyDescent="0.3">
      <c r="B26" s="13" t="s">
        <v>46</v>
      </c>
      <c r="C26" s="41">
        <v>0</v>
      </c>
    </row>
    <row r="27" spans="2:3" x14ac:dyDescent="0.3">
      <c r="B27" s="21" t="s">
        <v>47</v>
      </c>
      <c r="C27" s="12">
        <f>C16+C17-C20-C22</f>
        <v>0</v>
      </c>
    </row>
    <row r="28" spans="2:3" x14ac:dyDescent="0.3">
      <c r="B28" s="20" t="s">
        <v>48</v>
      </c>
      <c r="C28" s="10">
        <f>C29+C30</f>
        <v>0</v>
      </c>
    </row>
    <row r="29" spans="2:3" x14ac:dyDescent="0.3">
      <c r="B29" s="19" t="s">
        <v>159</v>
      </c>
      <c r="C29" s="41">
        <v>0</v>
      </c>
    </row>
    <row r="30" spans="2:3" x14ac:dyDescent="0.3">
      <c r="B30" s="19" t="s">
        <v>49</v>
      </c>
      <c r="C30" s="41">
        <v>0</v>
      </c>
    </row>
    <row r="31" spans="2:3" x14ac:dyDescent="0.3">
      <c r="B31" s="9" t="s">
        <v>50</v>
      </c>
      <c r="C31" s="10">
        <f>C27-C28</f>
        <v>0</v>
      </c>
    </row>
    <row r="32" spans="2:3" x14ac:dyDescent="0.3">
      <c r="B32" s="9" t="s">
        <v>51</v>
      </c>
      <c r="C32" s="10">
        <f>C31</f>
        <v>0</v>
      </c>
    </row>
    <row r="33" spans="2:8" x14ac:dyDescent="0.3">
      <c r="B33" s="22" t="s">
        <v>63</v>
      </c>
      <c r="C33" s="41">
        <v>0</v>
      </c>
    </row>
    <row r="34" spans="2:8" x14ac:dyDescent="0.3">
      <c r="B34" s="23" t="s">
        <v>52</v>
      </c>
      <c r="C34" s="14">
        <f>C32-C33</f>
        <v>0</v>
      </c>
      <c r="H34" s="4"/>
    </row>
    <row r="35" spans="2:8" x14ac:dyDescent="0.3">
      <c r="B35" s="21" t="s">
        <v>53</v>
      </c>
      <c r="C35" s="21"/>
    </row>
    <row r="36" spans="2:8" x14ac:dyDescent="0.3">
      <c r="B36" s="11" t="s">
        <v>54</v>
      </c>
      <c r="C36" s="25">
        <f>C34/C37</f>
        <v>0</v>
      </c>
    </row>
    <row r="37" spans="2:8" x14ac:dyDescent="0.3">
      <c r="B37" s="13" t="s">
        <v>55</v>
      </c>
      <c r="C37" s="38">
        <v>66666</v>
      </c>
    </row>
    <row r="38" spans="2:8" x14ac:dyDescent="0.3">
      <c r="B38" s="19" t="s">
        <v>56</v>
      </c>
      <c r="C38" s="38">
        <v>66666</v>
      </c>
    </row>
    <row r="39" spans="2:8" x14ac:dyDescent="0.3">
      <c r="B39" s="20" t="s">
        <v>57</v>
      </c>
      <c r="C39" s="26">
        <f>C34/C40</f>
        <v>0</v>
      </c>
    </row>
    <row r="40" spans="2:8" x14ac:dyDescent="0.3">
      <c r="B40" s="19" t="s">
        <v>58</v>
      </c>
      <c r="C40" s="38">
        <v>66666</v>
      </c>
    </row>
    <row r="41" spans="2:8" x14ac:dyDescent="0.3">
      <c r="B41" s="13" t="s">
        <v>56</v>
      </c>
      <c r="C41" s="24">
        <f>C38</f>
        <v>66666</v>
      </c>
    </row>
    <row r="42" spans="2:8" x14ac:dyDescent="0.3">
      <c r="B42" s="20" t="s">
        <v>59</v>
      </c>
      <c r="C42" s="46">
        <f>C33/C37</f>
        <v>0</v>
      </c>
    </row>
    <row r="43" spans="2:8" x14ac:dyDescent="0.3">
      <c r="B43" s="9" t="s">
        <v>60</v>
      </c>
      <c r="C43" s="9"/>
    </row>
    <row r="44" spans="2:8" x14ac:dyDescent="0.3">
      <c r="B44" s="11" t="s">
        <v>60</v>
      </c>
      <c r="C44" s="12">
        <f>C45+C46</f>
        <v>0</v>
      </c>
    </row>
    <row r="45" spans="2:8" x14ac:dyDescent="0.3">
      <c r="B45" s="13" t="s">
        <v>61</v>
      </c>
      <c r="C45" s="14">
        <f>C16</f>
        <v>0</v>
      </c>
    </row>
    <row r="46" spans="2:8" x14ac:dyDescent="0.3">
      <c r="B46" s="19" t="s">
        <v>29</v>
      </c>
      <c r="C46" s="18">
        <f>-C9</f>
        <v>0</v>
      </c>
    </row>
    <row r="47" spans="2:8" x14ac:dyDescent="0.3">
      <c r="B47" s="27"/>
      <c r="C47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6DDA-A043-458F-97D3-CE10981A74CF}">
  <dimension ref="B1:H72"/>
  <sheetViews>
    <sheetView topLeftCell="A52" workbookViewId="0">
      <selection activeCell="F36" sqref="F36"/>
    </sheetView>
  </sheetViews>
  <sheetFormatPr defaultRowHeight="14.4" x14ac:dyDescent="0.3"/>
  <cols>
    <col min="2" max="2" width="64.77734375" customWidth="1"/>
    <col min="3" max="3" width="10.109375" bestFit="1" customWidth="1"/>
    <col min="6" max="6" width="10.109375" bestFit="1" customWidth="1"/>
    <col min="7" max="7" width="20.33203125" bestFit="1" customWidth="1"/>
  </cols>
  <sheetData>
    <row r="1" spans="2:7" x14ac:dyDescent="0.3">
      <c r="B1" s="52" t="s">
        <v>25</v>
      </c>
      <c r="C1" s="45"/>
    </row>
    <row r="2" spans="2:7" x14ac:dyDescent="0.3">
      <c r="B2" s="29">
        <f>Shareholders!B2</f>
        <v>1.71</v>
      </c>
      <c r="C2" s="7"/>
    </row>
    <row r="4" spans="2:7" x14ac:dyDescent="0.3">
      <c r="B4" s="8" t="s">
        <v>62</v>
      </c>
      <c r="C4" s="8"/>
    </row>
    <row r="5" spans="2:7" x14ac:dyDescent="0.3">
      <c r="B5" s="8"/>
      <c r="C5" s="30">
        <v>45809</v>
      </c>
    </row>
    <row r="6" spans="2:7" x14ac:dyDescent="0.3">
      <c r="B6" s="9" t="s">
        <v>64</v>
      </c>
      <c r="C6" s="9"/>
    </row>
    <row r="7" spans="2:7" x14ac:dyDescent="0.3">
      <c r="B7" s="11" t="s">
        <v>65</v>
      </c>
      <c r="C7" s="12">
        <f>C8</f>
        <v>126760</v>
      </c>
    </row>
    <row r="8" spans="2:7" x14ac:dyDescent="0.3">
      <c r="B8" s="13" t="s">
        <v>66</v>
      </c>
      <c r="C8" s="41">
        <v>126760</v>
      </c>
    </row>
    <row r="9" spans="2:7" x14ac:dyDescent="0.3">
      <c r="B9" s="11" t="s">
        <v>67</v>
      </c>
      <c r="C9" s="12">
        <f>C10</f>
        <v>0</v>
      </c>
    </row>
    <row r="10" spans="2:7" x14ac:dyDescent="0.3">
      <c r="B10" s="31" t="s">
        <v>68</v>
      </c>
      <c r="C10" s="10">
        <f>C11+C12</f>
        <v>0</v>
      </c>
    </row>
    <row r="11" spans="2:7" x14ac:dyDescent="0.3">
      <c r="B11" s="17" t="s">
        <v>69</v>
      </c>
      <c r="C11" s="41">
        <v>0</v>
      </c>
      <c r="G11" s="37"/>
    </row>
    <row r="12" spans="2:7" x14ac:dyDescent="0.3">
      <c r="B12" s="16" t="s">
        <v>70</v>
      </c>
      <c r="C12" s="40">
        <v>0</v>
      </c>
    </row>
    <row r="13" spans="2:7" x14ac:dyDescent="0.3">
      <c r="B13" s="20" t="s">
        <v>71</v>
      </c>
      <c r="C13" s="10">
        <f>C14+C15+C16</f>
        <v>18770.25</v>
      </c>
    </row>
    <row r="14" spans="2:7" x14ac:dyDescent="0.3">
      <c r="B14" s="19" t="s">
        <v>72</v>
      </c>
      <c r="C14" s="41">
        <v>0</v>
      </c>
    </row>
    <row r="15" spans="2:7" x14ac:dyDescent="0.3">
      <c r="B15" s="13" t="s">
        <v>73</v>
      </c>
      <c r="C15" s="41">
        <v>0</v>
      </c>
    </row>
    <row r="16" spans="2:7" x14ac:dyDescent="0.3">
      <c r="B16" s="19" t="s">
        <v>74</v>
      </c>
      <c r="C16" s="41">
        <v>18770.25</v>
      </c>
      <c r="F16" s="50"/>
    </row>
    <row r="17" spans="2:7" x14ac:dyDescent="0.3">
      <c r="B17" s="20" t="s">
        <v>75</v>
      </c>
      <c r="C17" s="10">
        <f>C18</f>
        <v>0</v>
      </c>
      <c r="F17" s="50"/>
    </row>
    <row r="18" spans="2:7" x14ac:dyDescent="0.3">
      <c r="B18" s="19" t="s">
        <v>76</v>
      </c>
      <c r="C18" s="41">
        <v>0</v>
      </c>
    </row>
    <row r="19" spans="2:7" x14ac:dyDescent="0.3">
      <c r="B19" s="23" t="s">
        <v>77</v>
      </c>
      <c r="C19" s="14">
        <f>C7+C9+C13+C17</f>
        <v>145530.25</v>
      </c>
      <c r="D19" s="37"/>
    </row>
    <row r="20" spans="2:7" x14ac:dyDescent="0.3">
      <c r="B20" s="11" t="s">
        <v>78</v>
      </c>
      <c r="C20" s="12">
        <f>C21-C28</f>
        <v>0</v>
      </c>
    </row>
    <row r="21" spans="2:7" x14ac:dyDescent="0.3">
      <c r="B21" s="31" t="s">
        <v>79</v>
      </c>
      <c r="C21" s="10">
        <f>C22+C23+C24+C25+C26+C27</f>
        <v>0</v>
      </c>
    </row>
    <row r="22" spans="2:7" x14ac:dyDescent="0.3">
      <c r="B22" s="17" t="s">
        <v>80</v>
      </c>
      <c r="C22" s="41">
        <v>0</v>
      </c>
    </row>
    <row r="23" spans="2:7" x14ac:dyDescent="0.3">
      <c r="B23" s="16" t="s">
        <v>81</v>
      </c>
      <c r="C23" s="41">
        <v>0</v>
      </c>
    </row>
    <row r="24" spans="2:7" x14ac:dyDescent="0.3">
      <c r="B24" s="17" t="s">
        <v>82</v>
      </c>
      <c r="C24" s="41">
        <v>0</v>
      </c>
      <c r="G24" s="48"/>
    </row>
    <row r="25" spans="2:7" x14ac:dyDescent="0.3">
      <c r="B25" s="16" t="s">
        <v>83</v>
      </c>
      <c r="C25" s="41">
        <v>0</v>
      </c>
    </row>
    <row r="26" spans="2:7" x14ac:dyDescent="0.3">
      <c r="B26" s="17" t="s">
        <v>84</v>
      </c>
      <c r="C26" s="41">
        <v>0</v>
      </c>
    </row>
    <row r="27" spans="2:7" x14ac:dyDescent="0.3">
      <c r="B27" s="16" t="s">
        <v>85</v>
      </c>
      <c r="C27" s="41">
        <v>0</v>
      </c>
    </row>
    <row r="28" spans="2:7" x14ac:dyDescent="0.3">
      <c r="B28" s="15" t="s">
        <v>86</v>
      </c>
      <c r="C28" s="12">
        <f>C29+C30+C31+C32+C33</f>
        <v>0</v>
      </c>
      <c r="G28" s="48"/>
    </row>
    <row r="29" spans="2:7" x14ac:dyDescent="0.3">
      <c r="B29" s="16" t="s">
        <v>80</v>
      </c>
      <c r="C29" s="41">
        <v>0</v>
      </c>
    </row>
    <row r="30" spans="2:7" x14ac:dyDescent="0.3">
      <c r="B30" s="17" t="s">
        <v>81</v>
      </c>
      <c r="C30" s="40">
        <v>0</v>
      </c>
    </row>
    <row r="31" spans="2:7" x14ac:dyDescent="0.3">
      <c r="B31" s="16" t="s">
        <v>82</v>
      </c>
      <c r="C31" s="41">
        <v>0</v>
      </c>
    </row>
    <row r="32" spans="2:7" x14ac:dyDescent="0.3">
      <c r="B32" s="17" t="s">
        <v>83</v>
      </c>
      <c r="C32" s="41">
        <v>0</v>
      </c>
      <c r="G32" s="47"/>
    </row>
    <row r="33" spans="2:7" x14ac:dyDescent="0.3">
      <c r="B33" s="16" t="s">
        <v>84</v>
      </c>
      <c r="C33" s="41">
        <v>0</v>
      </c>
    </row>
    <row r="34" spans="2:7" x14ac:dyDescent="0.3">
      <c r="B34" s="11" t="s">
        <v>87</v>
      </c>
      <c r="C34" s="12">
        <f>C35+C36+C37</f>
        <v>0</v>
      </c>
    </row>
    <row r="35" spans="2:7" x14ac:dyDescent="0.3">
      <c r="B35" s="13" t="s">
        <v>88</v>
      </c>
      <c r="C35" s="41">
        <v>0</v>
      </c>
      <c r="G35" s="47"/>
    </row>
    <row r="36" spans="2:7" x14ac:dyDescent="0.3">
      <c r="B36" s="19" t="s">
        <v>89</v>
      </c>
      <c r="C36" s="41">
        <v>0</v>
      </c>
      <c r="F36" s="47"/>
    </row>
    <row r="37" spans="2:7" x14ac:dyDescent="0.3">
      <c r="B37" s="13" t="s">
        <v>90</v>
      </c>
      <c r="C37" s="41">
        <v>0</v>
      </c>
    </row>
    <row r="38" spans="2:7" x14ac:dyDescent="0.3">
      <c r="B38" s="11" t="s">
        <v>91</v>
      </c>
      <c r="C38" s="12">
        <f>C39+C40</f>
        <v>0</v>
      </c>
    </row>
    <row r="39" spans="2:7" x14ac:dyDescent="0.3">
      <c r="B39" s="13" t="s">
        <v>92</v>
      </c>
      <c r="C39" s="41">
        <v>0</v>
      </c>
      <c r="F39" s="47"/>
    </row>
    <row r="40" spans="2:7" x14ac:dyDescent="0.3">
      <c r="B40" s="19" t="s">
        <v>93</v>
      </c>
      <c r="C40" s="41">
        <v>0</v>
      </c>
    </row>
    <row r="41" spans="2:7" x14ac:dyDescent="0.3">
      <c r="B41" s="11" t="s">
        <v>94</v>
      </c>
      <c r="C41" s="12">
        <f>C42+C43</f>
        <v>0</v>
      </c>
    </row>
    <row r="42" spans="2:7" x14ac:dyDescent="0.3">
      <c r="B42" s="13" t="s">
        <v>95</v>
      </c>
      <c r="C42" s="41">
        <v>0</v>
      </c>
      <c r="G42" s="47"/>
    </row>
    <row r="43" spans="2:7" x14ac:dyDescent="0.3">
      <c r="B43" s="19" t="s">
        <v>96</v>
      </c>
      <c r="C43" s="41">
        <v>0</v>
      </c>
    </row>
    <row r="44" spans="2:7" x14ac:dyDescent="0.3">
      <c r="B44" s="23" t="s">
        <v>97</v>
      </c>
      <c r="C44" s="33">
        <f>C19+C20+C34+C38+C41</f>
        <v>145530.25</v>
      </c>
    </row>
    <row r="45" spans="2:7" x14ac:dyDescent="0.3">
      <c r="B45" s="21" t="s">
        <v>98</v>
      </c>
      <c r="C45" s="9"/>
      <c r="G45" s="47"/>
    </row>
    <row r="46" spans="2:7" x14ac:dyDescent="0.3">
      <c r="B46" s="20" t="s">
        <v>99</v>
      </c>
      <c r="C46" s="34">
        <f>C47+C48</f>
        <v>0</v>
      </c>
    </row>
    <row r="47" spans="2:7" x14ac:dyDescent="0.3">
      <c r="B47" s="19" t="s">
        <v>100</v>
      </c>
      <c r="C47" s="42">
        <v>0</v>
      </c>
    </row>
    <row r="48" spans="2:7" x14ac:dyDescent="0.3">
      <c r="B48" s="13" t="s">
        <v>101</v>
      </c>
      <c r="C48" s="42">
        <v>0</v>
      </c>
    </row>
    <row r="49" spans="2:7" x14ac:dyDescent="0.3">
      <c r="B49" s="31" t="s">
        <v>102</v>
      </c>
      <c r="C49" s="34">
        <f>SUM(C50:C54)</f>
        <v>0</v>
      </c>
    </row>
    <row r="50" spans="2:7" x14ac:dyDescent="0.3">
      <c r="B50" s="17" t="s">
        <v>103</v>
      </c>
      <c r="C50" s="42">
        <v>0</v>
      </c>
    </row>
    <row r="51" spans="2:7" x14ac:dyDescent="0.3">
      <c r="B51" s="17" t="s">
        <v>157</v>
      </c>
      <c r="C51" s="42">
        <v>0</v>
      </c>
      <c r="G51" s="47"/>
    </row>
    <row r="52" spans="2:7" x14ac:dyDescent="0.3">
      <c r="B52" s="17" t="s">
        <v>158</v>
      </c>
      <c r="C52" s="42">
        <v>0</v>
      </c>
      <c r="F52" s="47"/>
      <c r="G52" s="47"/>
    </row>
    <row r="53" spans="2:7" x14ac:dyDescent="0.3">
      <c r="B53" s="17" t="s">
        <v>160</v>
      </c>
      <c r="C53" s="42"/>
      <c r="F53" s="47"/>
      <c r="G53" s="47"/>
    </row>
    <row r="54" spans="2:7" x14ac:dyDescent="0.3">
      <c r="B54" s="16" t="s">
        <v>104</v>
      </c>
      <c r="C54" s="42">
        <v>0</v>
      </c>
    </row>
    <row r="55" spans="2:7" x14ac:dyDescent="0.3">
      <c r="B55" s="19" t="s">
        <v>105</v>
      </c>
      <c r="C55" s="32">
        <f>C46+C49</f>
        <v>0</v>
      </c>
    </row>
    <row r="56" spans="2:7" x14ac:dyDescent="0.3">
      <c r="B56" s="20" t="s">
        <v>106</v>
      </c>
      <c r="C56" s="9"/>
    </row>
    <row r="57" spans="2:7" x14ac:dyDescent="0.3">
      <c r="B57" s="15" t="s">
        <v>107</v>
      </c>
      <c r="C57" s="12">
        <f>C58+C59</f>
        <v>0</v>
      </c>
      <c r="F57" s="47"/>
    </row>
    <row r="58" spans="2:7" x14ac:dyDescent="0.3">
      <c r="B58" s="16" t="s">
        <v>108</v>
      </c>
      <c r="C58" s="41">
        <v>0</v>
      </c>
    </row>
    <row r="59" spans="2:7" x14ac:dyDescent="0.3">
      <c r="B59" s="17" t="s">
        <v>109</v>
      </c>
      <c r="C59" s="41">
        <v>0</v>
      </c>
      <c r="G59" s="49"/>
    </row>
    <row r="60" spans="2:7" x14ac:dyDescent="0.3">
      <c r="B60" s="31" t="s">
        <v>110</v>
      </c>
      <c r="C60" s="10">
        <f>C61</f>
        <v>0</v>
      </c>
      <c r="G60" s="2"/>
    </row>
    <row r="61" spans="2:7" x14ac:dyDescent="0.3">
      <c r="B61" s="17" t="s">
        <v>111</v>
      </c>
      <c r="C61" s="41">
        <v>0</v>
      </c>
    </row>
    <row r="62" spans="2:7" x14ac:dyDescent="0.3">
      <c r="B62" s="13" t="s">
        <v>112</v>
      </c>
      <c r="C62" s="14">
        <f>C55+C57+C60</f>
        <v>0</v>
      </c>
    </row>
    <row r="63" spans="2:7" x14ac:dyDescent="0.3">
      <c r="B63" s="11" t="s">
        <v>113</v>
      </c>
      <c r="C63" s="21"/>
    </row>
    <row r="64" spans="2:7" x14ac:dyDescent="0.3">
      <c r="B64" s="31" t="s">
        <v>114</v>
      </c>
      <c r="C64" s="34">
        <f>C65+C66+C67</f>
        <v>145530.25</v>
      </c>
      <c r="F64" s="48"/>
    </row>
    <row r="65" spans="2:8" x14ac:dyDescent="0.3">
      <c r="B65" s="17" t="s">
        <v>115</v>
      </c>
      <c r="C65" s="42">
        <v>66666</v>
      </c>
      <c r="H65" s="48"/>
    </row>
    <row r="66" spans="2:8" x14ac:dyDescent="0.3">
      <c r="B66" s="16" t="s">
        <v>116</v>
      </c>
      <c r="C66" s="42">
        <v>78864.25</v>
      </c>
    </row>
    <row r="67" spans="2:8" x14ac:dyDescent="0.3">
      <c r="B67" s="17" t="s">
        <v>117</v>
      </c>
      <c r="C67" s="42">
        <v>0</v>
      </c>
    </row>
    <row r="68" spans="2:8" x14ac:dyDescent="0.3">
      <c r="B68" s="13" t="s">
        <v>118</v>
      </c>
      <c r="C68" s="33">
        <f>C64</f>
        <v>145530.25</v>
      </c>
    </row>
    <row r="69" spans="2:8" x14ac:dyDescent="0.3">
      <c r="B69" s="13" t="s">
        <v>119</v>
      </c>
      <c r="C69" s="33">
        <f>C68</f>
        <v>145530.25</v>
      </c>
    </row>
    <row r="70" spans="2:8" x14ac:dyDescent="0.3">
      <c r="B70" s="22" t="s">
        <v>120</v>
      </c>
      <c r="C70" s="32">
        <f>C69+C62</f>
        <v>145530.25</v>
      </c>
    </row>
    <row r="72" spans="2:8" x14ac:dyDescent="0.3">
      <c r="C72" t="str">
        <f>IF(C70=C44,"OK",C44-C70)</f>
        <v>OK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3EB3-7FBF-4F9F-AF88-79C381ED0E96}">
  <dimension ref="B1:C43"/>
  <sheetViews>
    <sheetView tabSelected="1" workbookViewId="0">
      <selection activeCell="C30" sqref="C30"/>
    </sheetView>
  </sheetViews>
  <sheetFormatPr defaultRowHeight="14.4" x14ac:dyDescent="0.3"/>
  <cols>
    <col min="2" max="2" width="65.21875" customWidth="1"/>
    <col min="3" max="3" width="10.109375" bestFit="1" customWidth="1"/>
  </cols>
  <sheetData>
    <row r="1" spans="2:3" x14ac:dyDescent="0.3">
      <c r="B1" s="52" t="s">
        <v>25</v>
      </c>
      <c r="C1" s="45"/>
    </row>
    <row r="2" spans="2:3" x14ac:dyDescent="0.3">
      <c r="B2" s="29">
        <f>Shareholders!B2</f>
        <v>1.71</v>
      </c>
      <c r="C2" s="7"/>
    </row>
    <row r="4" spans="2:3" x14ac:dyDescent="0.3">
      <c r="B4" s="8" t="s">
        <v>62</v>
      </c>
      <c r="C4" s="8"/>
    </row>
    <row r="5" spans="2:3" x14ac:dyDescent="0.3">
      <c r="B5" s="8"/>
      <c r="C5" s="30">
        <v>45809</v>
      </c>
    </row>
    <row r="6" spans="2:3" x14ac:dyDescent="0.3">
      <c r="B6" s="21" t="s">
        <v>121</v>
      </c>
      <c r="C6" s="21"/>
    </row>
    <row r="7" spans="2:3" x14ac:dyDescent="0.3">
      <c r="B7" s="23" t="s">
        <v>122</v>
      </c>
      <c r="C7" s="14">
        <f>'Income Statement'!C32</f>
        <v>0</v>
      </c>
    </row>
    <row r="8" spans="2:3" x14ac:dyDescent="0.3">
      <c r="B8" s="11" t="s">
        <v>123</v>
      </c>
      <c r="C8" s="12">
        <f>C9+C10</f>
        <v>0</v>
      </c>
    </row>
    <row r="9" spans="2:3" x14ac:dyDescent="0.3">
      <c r="B9" s="13" t="s">
        <v>124</v>
      </c>
      <c r="C9" s="41">
        <v>0</v>
      </c>
    </row>
    <row r="10" spans="2:3" x14ac:dyDescent="0.3">
      <c r="B10" s="19" t="s">
        <v>125</v>
      </c>
      <c r="C10" s="41">
        <v>0</v>
      </c>
    </row>
    <row r="11" spans="2:3" x14ac:dyDescent="0.3">
      <c r="B11" s="22" t="s">
        <v>126</v>
      </c>
      <c r="C11" s="18">
        <f>C7+C8</f>
        <v>0</v>
      </c>
    </row>
    <row r="12" spans="2:3" x14ac:dyDescent="0.3">
      <c r="B12" s="20" t="s">
        <v>127</v>
      </c>
      <c r="C12" s="10">
        <f>C13+C14+C15+C16</f>
        <v>0</v>
      </c>
    </row>
    <row r="13" spans="2:3" x14ac:dyDescent="0.3">
      <c r="B13" s="19" t="s">
        <v>128</v>
      </c>
      <c r="C13" s="40">
        <v>0</v>
      </c>
    </row>
    <row r="14" spans="2:3" x14ac:dyDescent="0.3">
      <c r="B14" s="13" t="s">
        <v>71</v>
      </c>
      <c r="C14" s="40">
        <v>0</v>
      </c>
    </row>
    <row r="15" spans="2:3" x14ac:dyDescent="0.3">
      <c r="B15" s="19" t="s">
        <v>101</v>
      </c>
      <c r="C15" s="41">
        <v>0</v>
      </c>
    </row>
    <row r="16" spans="2:3" x14ac:dyDescent="0.3">
      <c r="B16" s="13" t="s">
        <v>129</v>
      </c>
      <c r="C16" s="41">
        <v>0</v>
      </c>
    </row>
    <row r="17" spans="2:3" x14ac:dyDescent="0.3">
      <c r="B17" s="22" t="s">
        <v>130</v>
      </c>
      <c r="C17" s="18">
        <f>C11-C12</f>
        <v>0</v>
      </c>
    </row>
    <row r="18" spans="2:3" x14ac:dyDescent="0.3">
      <c r="B18" s="9" t="s">
        <v>131</v>
      </c>
      <c r="C18" s="9"/>
    </row>
    <row r="19" spans="2:3" x14ac:dyDescent="0.3">
      <c r="B19" s="11" t="s">
        <v>132</v>
      </c>
      <c r="C19" s="25">
        <f>C20+C21</f>
        <v>0</v>
      </c>
    </row>
    <row r="20" spans="2:3" x14ac:dyDescent="0.3">
      <c r="B20" s="13" t="s">
        <v>133</v>
      </c>
      <c r="C20" s="39">
        <v>0</v>
      </c>
    </row>
    <row r="21" spans="2:3" x14ac:dyDescent="0.3">
      <c r="B21" s="19" t="s">
        <v>134</v>
      </c>
      <c r="C21" s="39">
        <v>0</v>
      </c>
    </row>
    <row r="22" spans="2:3" x14ac:dyDescent="0.3">
      <c r="B22" s="23" t="s">
        <v>135</v>
      </c>
      <c r="C22" s="38">
        <v>0</v>
      </c>
    </row>
    <row r="23" spans="2:3" x14ac:dyDescent="0.3">
      <c r="B23" s="22" t="s">
        <v>136</v>
      </c>
      <c r="C23" s="38">
        <v>0</v>
      </c>
    </row>
    <row r="24" spans="2:3" x14ac:dyDescent="0.3">
      <c r="B24" s="20" t="s">
        <v>137</v>
      </c>
      <c r="C24" s="26">
        <f>-C25</f>
        <v>0</v>
      </c>
    </row>
    <row r="25" spans="2:3" x14ac:dyDescent="0.3">
      <c r="B25" s="19" t="s">
        <v>138</v>
      </c>
      <c r="C25" s="38">
        <v>0</v>
      </c>
    </row>
    <row r="26" spans="2:3" x14ac:dyDescent="0.3">
      <c r="B26" s="22" t="s">
        <v>139</v>
      </c>
      <c r="C26" s="36">
        <f>C19+C24+C22+C23</f>
        <v>0</v>
      </c>
    </row>
    <row r="27" spans="2:3" x14ac:dyDescent="0.3">
      <c r="B27" s="9" t="s">
        <v>140</v>
      </c>
      <c r="C27" s="9"/>
    </row>
    <row r="28" spans="2:3" x14ac:dyDescent="0.3">
      <c r="B28" s="11" t="s">
        <v>141</v>
      </c>
      <c r="C28" s="25">
        <f>C29</f>
        <v>0</v>
      </c>
    </row>
    <row r="29" spans="2:3" x14ac:dyDescent="0.3">
      <c r="B29" s="13" t="s">
        <v>142</v>
      </c>
      <c r="C29" s="39">
        <v>0</v>
      </c>
    </row>
    <row r="30" spans="2:3" x14ac:dyDescent="0.3">
      <c r="B30" s="11" t="s">
        <v>143</v>
      </c>
      <c r="C30" s="25">
        <f>C31+C32</f>
        <v>126760</v>
      </c>
    </row>
    <row r="31" spans="2:3" x14ac:dyDescent="0.3">
      <c r="B31" s="13" t="s">
        <v>144</v>
      </c>
      <c r="C31" s="24">
        <v>0</v>
      </c>
    </row>
    <row r="32" spans="2:3" x14ac:dyDescent="0.3">
      <c r="B32" s="15" t="s">
        <v>145</v>
      </c>
      <c r="C32" s="25">
        <f>C33+C34</f>
        <v>126760</v>
      </c>
    </row>
    <row r="33" spans="2:3" x14ac:dyDescent="0.3">
      <c r="B33" s="16" t="s">
        <v>156</v>
      </c>
      <c r="C33" s="39">
        <v>126760</v>
      </c>
    </row>
    <row r="34" spans="2:3" x14ac:dyDescent="0.3">
      <c r="B34" s="16" t="s">
        <v>146</v>
      </c>
      <c r="C34" s="39">
        <v>0</v>
      </c>
    </row>
    <row r="35" spans="2:3" x14ac:dyDescent="0.3">
      <c r="B35" s="11" t="s">
        <v>147</v>
      </c>
      <c r="C35" s="25">
        <f>C36</f>
        <v>0</v>
      </c>
    </row>
    <row r="36" spans="2:3" x14ac:dyDescent="0.3">
      <c r="B36" s="31" t="s">
        <v>148</v>
      </c>
      <c r="C36" s="26">
        <f>C37+C38+C39</f>
        <v>0</v>
      </c>
    </row>
    <row r="37" spans="2:3" x14ac:dyDescent="0.3">
      <c r="B37" s="17" t="s">
        <v>149</v>
      </c>
      <c r="C37" s="39">
        <v>0</v>
      </c>
    </row>
    <row r="38" spans="2:3" x14ac:dyDescent="0.3">
      <c r="B38" s="16" t="s">
        <v>150</v>
      </c>
      <c r="C38" s="39">
        <v>0</v>
      </c>
    </row>
    <row r="39" spans="2:3" x14ac:dyDescent="0.3">
      <c r="B39" s="19" t="s">
        <v>151</v>
      </c>
      <c r="C39" s="39">
        <v>0</v>
      </c>
    </row>
    <row r="40" spans="2:3" x14ac:dyDescent="0.3">
      <c r="B40" s="23" t="s">
        <v>152</v>
      </c>
      <c r="C40" s="35">
        <f>C28+C30+C35</f>
        <v>126760</v>
      </c>
    </row>
    <row r="41" spans="2:3" x14ac:dyDescent="0.3">
      <c r="B41" s="21" t="s">
        <v>153</v>
      </c>
      <c r="C41" s="21"/>
    </row>
    <row r="42" spans="2:3" x14ac:dyDescent="0.3">
      <c r="B42" s="22" t="s">
        <v>154</v>
      </c>
      <c r="C42" s="18">
        <f>C17+C26+C40</f>
        <v>126760</v>
      </c>
    </row>
    <row r="43" spans="2:3" x14ac:dyDescent="0.3">
      <c r="B43" s="20" t="s">
        <v>155</v>
      </c>
      <c r="C43" s="10">
        <f>C17-C19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Shareholders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Wong</dc:creator>
  <cp:lastModifiedBy>Trevor Wong</cp:lastModifiedBy>
  <dcterms:created xsi:type="dcterms:W3CDTF">2025-05-03T19:45:13Z</dcterms:created>
  <dcterms:modified xsi:type="dcterms:W3CDTF">2025-06-10T21:55:56Z</dcterms:modified>
</cp:coreProperties>
</file>